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19" firstSheet="1" activeTab="3"/>
  </bookViews>
  <sheets>
    <sheet name="Mapka" sheetId="1" state="hidden" r:id="rId1"/>
    <sheet name="Ogień" sheetId="2" r:id="rId2"/>
    <sheet name="Elektronika" sheetId="3" r:id="rId3"/>
    <sheet name="Pojazdy" sheetId="4" r:id="rId4"/>
    <sheet name="Zabezpieczenia" sheetId="5" r:id="rId5"/>
  </sheets>
  <definedNames/>
  <calcPr fullCalcOnLoad="1"/>
</workbook>
</file>

<file path=xl/comments2.xml><?xml version="1.0" encoding="utf-8"?>
<comments xmlns="http://schemas.openxmlformats.org/spreadsheetml/2006/main">
  <authors>
    <author>Patryk</author>
  </authors>
  <commentList>
    <comment ref="C45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Wartość wyposażenia pomniejszona o elektronikę, maszyny/kotły co i wolnobieżne
</t>
        </r>
      </text>
    </comment>
  </commentList>
</comments>
</file>

<file path=xl/sharedStrings.xml><?xml version="1.0" encoding="utf-8"?>
<sst xmlns="http://schemas.openxmlformats.org/spreadsheetml/2006/main" count="1247" uniqueCount="456">
  <si>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</si>
  <si>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</si>
  <si>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</si>
  <si>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</si>
  <si>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</si>
  <si>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</si>
  <si>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</si>
  <si>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</si>
  <si>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</si>
  <si>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</si>
  <si>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</si>
  <si>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</si>
  <si>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</si>
  <si>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</si>
  <si>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</si>
  <si>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Ogień</t>
  </si>
  <si>
    <t>Kradzież</t>
  </si>
  <si>
    <t xml:space="preserve">OC </t>
  </si>
  <si>
    <t>Sprzęt elektroniczny</t>
  </si>
  <si>
    <t>Przedmioty szklane</t>
  </si>
  <si>
    <t>AC</t>
  </si>
  <si>
    <t xml:space="preserve">NNW </t>
  </si>
  <si>
    <t>Tak</t>
  </si>
  <si>
    <t>nie dotyczy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</si>
  <si>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</si>
  <si>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</si>
  <si>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</si>
  <si>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</si>
  <si>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</si>
  <si>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</si>
  <si>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</si>
  <si>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</si>
  <si>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</si>
  <si>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</si>
  <si>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</si>
  <si>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</si>
  <si>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</si>
  <si>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</si>
  <si>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</si>
  <si>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Aktualna suma AC</t>
  </si>
  <si>
    <t>14.</t>
  </si>
  <si>
    <t>Rodzaj poj.mech.</t>
  </si>
  <si>
    <t>Marka i typ</t>
  </si>
  <si>
    <t>Nr fabr. lub inwent.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</si>
  <si>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</si>
  <si>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</si>
  <si>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</si>
  <si>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</si>
  <si>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</si>
  <si>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</si>
  <si>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</si>
  <si>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</si>
  <si>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</si>
  <si>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</si>
  <si>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</si>
  <si>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</si>
  <si>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</si>
  <si>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</si>
  <si>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</si>
  <si>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</si>
  <si>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</si>
  <si>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</si>
  <si>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Pojazdy mechaniczne</t>
  </si>
  <si>
    <t>budynki</t>
  </si>
  <si>
    <t>wyposażenie</t>
  </si>
  <si>
    <t>majątek</t>
  </si>
  <si>
    <t>gotówka</t>
  </si>
  <si>
    <t>sprzęt</t>
  </si>
  <si>
    <t>oprogramowanie</t>
  </si>
  <si>
    <t>Liczba miejsc</t>
  </si>
  <si>
    <t>Pojemność</t>
  </si>
  <si>
    <t>Ładowność</t>
  </si>
  <si>
    <t>Typ, model</t>
  </si>
  <si>
    <t>Marka</t>
  </si>
  <si>
    <t>Załącznik nr 8 do SIWZ</t>
  </si>
  <si>
    <t>Wykaz zabezpieczeń przeciwpożarowych i przeciwkradzieżowych</t>
  </si>
  <si>
    <t>Zabezpieczenia przeciwpożarowe</t>
  </si>
  <si>
    <t>Zabezpieczenia przeciwkradzieżowe</t>
  </si>
  <si>
    <t>- co najmniej 2 zamki wielozastawkowe w każdych drzwiach zewnętrznych,
- okratowane okna budynku,
- stały dozór wewnątrz,
- stały dozór na zewnątrz,
- alarm tylko na miejscu,
- system alarmujący służby z całodobową ochroną,</t>
  </si>
  <si>
    <t>-</t>
  </si>
  <si>
    <t>Centrala telefoniczna</t>
  </si>
  <si>
    <t>Faks</t>
  </si>
  <si>
    <t>Serwer</t>
  </si>
  <si>
    <t>Monitoring</t>
  </si>
  <si>
    <t>Zespół Szkolno-Przedszkolny w Czernicy</t>
  </si>
  <si>
    <t>Publiczne Gimnazjum Nr 1 w Czernicy</t>
  </si>
  <si>
    <t>Publiczne Gimnazjum Nr 2 w Kamieńcu Wrocławskim</t>
  </si>
  <si>
    <t>Szkoła Podstawowa w Ratowicach</t>
  </si>
  <si>
    <t>Zestaw nagłośnieniowy</t>
  </si>
  <si>
    <t>beton</t>
  </si>
  <si>
    <t>żelbeton</t>
  </si>
  <si>
    <t>żelbetowy</t>
  </si>
  <si>
    <t>papa</t>
  </si>
  <si>
    <t>garaże</t>
  </si>
  <si>
    <t>DWR 01VH</t>
  </si>
  <si>
    <t>DWR 89936</t>
  </si>
  <si>
    <t>DWR 23411</t>
  </si>
  <si>
    <t>DWR 30834</t>
  </si>
  <si>
    <t>DWR 65994</t>
  </si>
  <si>
    <t>Ford</t>
  </si>
  <si>
    <t>Transit 350M</t>
  </si>
  <si>
    <t>specjalny</t>
  </si>
  <si>
    <t>specjlany</t>
  </si>
  <si>
    <t>Fiat</t>
  </si>
  <si>
    <t>Ducato</t>
  </si>
  <si>
    <t>Autosan</t>
  </si>
  <si>
    <t>A1012T</t>
  </si>
  <si>
    <t>autobus</t>
  </si>
  <si>
    <t>Bercedes-Benz</t>
  </si>
  <si>
    <t>Atego</t>
  </si>
  <si>
    <t>Mercedes-Benz</t>
  </si>
  <si>
    <t>Atego 1429AF</t>
  </si>
  <si>
    <t>Budynek komunalny  Dobrzykowice ul. Stawowa</t>
  </si>
  <si>
    <t>Lokal mieszkalny dz.267/14 ul.Wr.Dobrzykowice</t>
  </si>
  <si>
    <t>Mieszkania komunalne Ratowice ul. Wrocławska 31</t>
  </si>
  <si>
    <t>Budynek usługowy - sklep Krzyków</t>
  </si>
  <si>
    <t>Remiza OSP Kamieniec  ul.Wrocławska 128 wyposażenie</t>
  </si>
  <si>
    <t>ubezpiecza gmina</t>
  </si>
  <si>
    <t>Budynek socjalny Gajków, ul. Ładna 11</t>
  </si>
  <si>
    <t xml:space="preserve">Wyposażenie pozostałe </t>
  </si>
  <si>
    <t>Świetlica Chrząstawa Wielka - wyposażenie</t>
  </si>
  <si>
    <t>Świetlica Jeszkowice - wyposażenie</t>
  </si>
  <si>
    <t>Świetlica Kamieniec Wr. - wyposażenie</t>
  </si>
  <si>
    <t>Świetlica Czernica - wyposażenie</t>
  </si>
  <si>
    <t>Świetlica Gajków - wyposażenie</t>
  </si>
  <si>
    <t>Świetlica Krzyków - wyposażenie</t>
  </si>
  <si>
    <t>Remiza i świetlica OSP Nadolice. - wyposażenie</t>
  </si>
  <si>
    <t>Remiza OSP Chrząstawa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</si>
  <si>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</si>
  <si>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</si>
  <si>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</si>
  <si>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</si>
  <si>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</si>
  <si>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</si>
  <si>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</si>
  <si>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</si>
  <si>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</si>
  <si>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</si>
  <si>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</si>
  <si>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</si>
  <si>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</si>
  <si>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</si>
  <si>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</si>
  <si>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</si>
  <si>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</si>
  <si>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</si>
  <si>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</si>
  <si>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</si>
  <si>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</si>
  <si>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</si>
  <si>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</si>
  <si>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</si>
  <si>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</si>
  <si>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</si>
  <si>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Zespół Szkół  w Chrząstawie Wielkiej</t>
  </si>
  <si>
    <t>Szkoła Podstawowa w Dobrzykowicach</t>
  </si>
  <si>
    <t>Szkoła Podstawowa im. B. Krzywoustego w Kamieńcu Wrocławskim</t>
  </si>
  <si>
    <t>Zakład Gospodarki Komunalnej Czernica</t>
  </si>
  <si>
    <t>2. Gminna Biblioteka Publiczna w Czernicy</t>
  </si>
  <si>
    <t>murowane</t>
  </si>
  <si>
    <t>blacha</t>
  </si>
  <si>
    <t>budynek biblioteki, Chrząstawa Wielka ul. Wrocławska 19</t>
  </si>
  <si>
    <t>budynek biblioteki, Kamieniec Wrocławski ul. Kolejowa 8</t>
  </si>
  <si>
    <t>Urząd Gminy, ul.Kolejowa 3 - budynek</t>
  </si>
  <si>
    <t>place integracyjne (2 szt.)</t>
  </si>
  <si>
    <t>budynek GOPS, Czernica ul. Wrocławska 78</t>
  </si>
  <si>
    <t>Sprzęt elektroniczy stacjonarny i przenośny zakupiony przed 2012 r.</t>
  </si>
  <si>
    <t>Projektory, rzutniki</t>
  </si>
  <si>
    <t>Tablice interaktywne</t>
  </si>
  <si>
    <t>Klimatyzator</t>
  </si>
  <si>
    <t>stalowy</t>
  </si>
  <si>
    <t>3. Gminny Ośrodek Pomocy Społecznej w Czernicy</t>
  </si>
  <si>
    <t>4. Zespół Szkół  w Chrząstawie Wielkiej</t>
  </si>
  <si>
    <t>Tablety</t>
  </si>
  <si>
    <t>Klimatyzacja</t>
  </si>
  <si>
    <t>budynek szkoły, ul. św. Brata Alberta Chmielowskiego 9</t>
  </si>
  <si>
    <t>5. Zespół Szkolno-Przedszkolny w Czernicy</t>
  </si>
  <si>
    <t xml:space="preserve">piec gazowy BROTJE </t>
  </si>
  <si>
    <t>dźwig towarowy BKG BUNSE</t>
  </si>
  <si>
    <t>kocioł c.o. DeDietrich</t>
  </si>
  <si>
    <t>boisko Orlik</t>
  </si>
  <si>
    <t>6. Publiczne Gimnazjum Nr 1 w Czernicy</t>
  </si>
  <si>
    <t>kotłownia</t>
  </si>
  <si>
    <t xml:space="preserve">piec konwekcyjny </t>
  </si>
  <si>
    <t xml:space="preserve">zmywarka </t>
  </si>
  <si>
    <t>7. Publiczne Gimnazjum Nr 2 w Kamieńcu Wrocławskim</t>
  </si>
  <si>
    <t>Sprzęt nagłaśniający</t>
  </si>
  <si>
    <t>Ekran</t>
  </si>
  <si>
    <t>plac zabaw</t>
  </si>
  <si>
    <t>nawierzchnia bezpieczna przy placu zabaw</t>
  </si>
  <si>
    <t>urządzenia na plac zabaw</t>
  </si>
  <si>
    <t>2013/2014</t>
  </si>
  <si>
    <t>8. Szkoła Podstawowa w Dobrzykowicach</t>
  </si>
  <si>
    <t>Aparaty cyfrowe</t>
  </si>
  <si>
    <t>zestaw mikrofonów 4 szt.</t>
  </si>
  <si>
    <t>instrument klawiszowy YAMAHA PSR E403</t>
  </si>
  <si>
    <t>budynek szkoły, Kamieniec Wrocławski ul. Kolejowa 8</t>
  </si>
  <si>
    <t>murowany</t>
  </si>
  <si>
    <t>dachówka</t>
  </si>
  <si>
    <t>boisko wielofunkcyjne</t>
  </si>
  <si>
    <t>9. Szkoła Podstawowa im. B. Krzywoustego w Kamieńcu Wrocławskim</t>
  </si>
  <si>
    <t>10. Szkoła Podstawowa w Ratowicach</t>
  </si>
  <si>
    <t>organy</t>
  </si>
  <si>
    <t>DWR 92934</t>
  </si>
  <si>
    <t>DWR EF89</t>
  </si>
  <si>
    <t>DWR 55893</t>
  </si>
  <si>
    <t>DWR 78940</t>
  </si>
  <si>
    <t>DWR 43174</t>
  </si>
  <si>
    <t>DWR 48RS</t>
  </si>
  <si>
    <t>DWR 58979</t>
  </si>
  <si>
    <t>DWR 87FS</t>
  </si>
  <si>
    <t>DWR 09PM</t>
  </si>
  <si>
    <t>DW 247XU</t>
  </si>
  <si>
    <t>DWR 92PY</t>
  </si>
  <si>
    <t>DWR M254</t>
  </si>
  <si>
    <t>NEW HOLLAND</t>
  </si>
  <si>
    <t>MAN</t>
  </si>
  <si>
    <t>OPEL MOVANO</t>
  </si>
  <si>
    <t>FSC-LUBLIN</t>
  </si>
  <si>
    <t>ŚWIDNIK</t>
  </si>
  <si>
    <t>MEPROZET</t>
  </si>
  <si>
    <t>OPEL VIVARO</t>
  </si>
  <si>
    <t>KIA</t>
  </si>
  <si>
    <t>NIEWIADÓW</t>
  </si>
  <si>
    <t>OPEL COMBO-D-VAN</t>
  </si>
  <si>
    <t>SANOK</t>
  </si>
  <si>
    <t>URSUS</t>
  </si>
  <si>
    <t>NH 95</t>
  </si>
  <si>
    <t>JHBC4B, T5040</t>
  </si>
  <si>
    <t>TGL 12.180</t>
  </si>
  <si>
    <t>MR F2CC,A1AEE3</t>
  </si>
  <si>
    <t>23.61</t>
  </si>
  <si>
    <t>T-528/5, PN-60/3</t>
  </si>
  <si>
    <t>F7BH, F7BHB6</t>
  </si>
  <si>
    <t>K2500</t>
  </si>
  <si>
    <t>B759, BD7819</t>
  </si>
  <si>
    <t>WXF1B, B2BF,</t>
  </si>
  <si>
    <t>D55/01</t>
  </si>
  <si>
    <t>C 360</t>
  </si>
  <si>
    <t>SAMOCHÓD SPECJALNY KOPARKO-SPYCHARKA</t>
  </si>
  <si>
    <t>CIĄGNIK ROLNICZY</t>
  </si>
  <si>
    <t>SAMOCHÓD CIĘŻAROWY</t>
  </si>
  <si>
    <t>SAMOCHÓD CIĘZAROWY</t>
  </si>
  <si>
    <t>PRZYCZEPA</t>
  </si>
  <si>
    <t>PRZYCZEPA CIĘŻAROWA ROLNICZA</t>
  </si>
  <si>
    <t>SAMÓCHD CIĘŻAROWY</t>
  </si>
  <si>
    <t>PRZYCZEPA LEKKA</t>
  </si>
  <si>
    <t>PRZYCZEPA CIĘŻAROWA</t>
  </si>
  <si>
    <t>NAHH00088</t>
  </si>
  <si>
    <t>ZAJH11621</t>
  </si>
  <si>
    <t>WMAN05ZZ38Y212962</t>
  </si>
  <si>
    <t>W0LMRF2CCAB014761</t>
  </si>
  <si>
    <t>SUL332212Y0041637</t>
  </si>
  <si>
    <t>SWH23610EWH000491</t>
  </si>
  <si>
    <t>MEP100575</t>
  </si>
  <si>
    <t>W0LF7BHB69V616322</t>
  </si>
  <si>
    <t>VF1VBH4J247885891</t>
  </si>
  <si>
    <t>KNESD01324K952166</t>
  </si>
  <si>
    <t>SWNB7500050018579</t>
  </si>
  <si>
    <t>W0L6VYF1BF9560090</t>
  </si>
  <si>
    <t>61525</t>
  </si>
  <si>
    <t>341698</t>
  </si>
  <si>
    <t>79 766 zł netto</t>
  </si>
  <si>
    <t>WE670EU</t>
  </si>
  <si>
    <t>WCR0779</t>
  </si>
  <si>
    <t>32 300 zł netto</t>
  </si>
  <si>
    <t>88 000 zł netto</t>
  </si>
  <si>
    <t>RENAULT</t>
  </si>
  <si>
    <t>MASTER</t>
  </si>
  <si>
    <t>11. Zakład Gospodarki Komunalnej Czernica</t>
  </si>
  <si>
    <t>ujęcie wody studnia nr 1 Nadolice Wielkie*</t>
  </si>
  <si>
    <t>ujęcie wody studnia nr 2 Nadolice Wielkie*</t>
  </si>
  <si>
    <t>ujęcie wody studnia nr 3 Nadolice Wielkie*</t>
  </si>
  <si>
    <t>lokal w budynku szkoły</t>
  </si>
  <si>
    <t>budynek biblioteki, Ratowice ul. Wrocławska*</t>
  </si>
  <si>
    <t>ubezpiecza szkoła podstawowa</t>
  </si>
  <si>
    <t>Szkoła Podstawowa i Publiczne Gimnazjum w Kamieńcu Wrocławskim mieszczą się w jednym budynku zbudowanym na planie litery H i dlatego też wykazała go Szkoła Podstawowa.</t>
  </si>
  <si>
    <t>Maszyny, kotły co itp.</t>
  </si>
  <si>
    <t>Place zabaw (27 szt.)</t>
  </si>
  <si>
    <t>"Orlik 2012"  Kamieniec Wrocławski</t>
  </si>
  <si>
    <t>Boisko Chrząstawa Mała</t>
  </si>
  <si>
    <t>Boisko do koszykówki, siatki Gajków</t>
  </si>
  <si>
    <t>Boisko Nadolice Wielkie</t>
  </si>
  <si>
    <t>Świetlica Ratowice - wyposażenie</t>
  </si>
  <si>
    <t>Świetlica "Kuźnia" Ratowice - wyposażenie</t>
  </si>
  <si>
    <t>DWR 01333</t>
  </si>
  <si>
    <t>SUASD5CPP6S620227</t>
  </si>
  <si>
    <t>WF0LXXBDFL5K73660</t>
  </si>
  <si>
    <t>WDB9676371L906964</t>
  </si>
  <si>
    <t>ZFA25000001553361</t>
  </si>
  <si>
    <t>WDB9763641L444804</t>
  </si>
  <si>
    <t>WDB9763641L51143</t>
  </si>
  <si>
    <t>wolnobieżne</t>
  </si>
  <si>
    <t>Kosiarka traktorowa P200107 HRB</t>
  </si>
  <si>
    <t>80/1/K/J/001</t>
  </si>
  <si>
    <t>80/1/K/W/001</t>
  </si>
  <si>
    <t>Kosiarka trakt.HF 2113</t>
  </si>
  <si>
    <t>80/1/K/003</t>
  </si>
  <si>
    <t>Urząd Gminy, ul.Kolejowa 3 - wyposażenie i urządzenia</t>
  </si>
  <si>
    <t>15.</t>
  </si>
  <si>
    <t>16.</t>
  </si>
  <si>
    <t>51.</t>
  </si>
  <si>
    <t>Budynek komunalny ul. Wrocławska 40 Chrząstawa</t>
  </si>
  <si>
    <t>Budynek komunalny ul. G.67 Wojnowice</t>
  </si>
  <si>
    <t>Budynek komunalny  Czernica  ul. Wrocławska (GOPS)</t>
  </si>
  <si>
    <t>Budynek komunalny ul. Szkolna  Jeszkowice</t>
  </si>
  <si>
    <t>Lokal mieszkalny ul. Stawowa 19  Dobrzykowice</t>
  </si>
  <si>
    <t>Cyfrowa centrala telefoniczna 2008r.</t>
  </si>
  <si>
    <t xml:space="preserve">Monitoring </t>
  </si>
  <si>
    <t>Serwery 2010-2016r.</t>
  </si>
  <si>
    <t>Zestaw nagłośnieniowy 2011-2013</t>
  </si>
  <si>
    <t>Brak</t>
  </si>
  <si>
    <t>Jednostka organizacyjna</t>
  </si>
  <si>
    <t>Tak*</t>
  </si>
  <si>
    <t>*ubezpieczenie zawarte przez Urząd Gminy - polisa wspólna w PZU SA</t>
  </si>
  <si>
    <t>Tak**</t>
  </si>
  <si>
    <t>lokal w budynku szkoły podstawowej w Kamieńcu Wrocławskim ul. Kolejowa 8</t>
  </si>
  <si>
    <t>**budynek ubezpiecza Szkoła Podstawowa w Kamieńcu Wrocławskim</t>
  </si>
  <si>
    <t>Powierzchnia użytkowa w m2</t>
  </si>
  <si>
    <t>Pojazdy wolnobieżne nieposiadające tablic rejestracyjnych</t>
  </si>
  <si>
    <t>Suma ubezpieczenia w wartości księgowej brutto</t>
  </si>
  <si>
    <t>Wartość księgowa brutto</t>
  </si>
  <si>
    <t xml:space="preserve">studnia rewizyjna Krzyków Tł. </t>
  </si>
  <si>
    <t>aleje na cmentarzu komunalnym</t>
  </si>
  <si>
    <t>studnia głębinowa IV Nadolice</t>
  </si>
  <si>
    <t>przepompownia ścieków K-C działka NR 197/1 pow 9,813M2</t>
  </si>
  <si>
    <t>studnia 2a Nadolice</t>
  </si>
  <si>
    <t>przepompownia Brata Alberta Czernica</t>
  </si>
  <si>
    <t>kaplica cmentarna</t>
  </si>
  <si>
    <t>budynek hydroforni Nadolice Wielkie SUW</t>
  </si>
  <si>
    <t>budynek (centralny węzeł przesyłu ścieków), Kamieniec Wrocławski ul. Strachocińska 4</t>
  </si>
  <si>
    <t>budynek stacja uzdatniania wody Strachocińska 4</t>
  </si>
  <si>
    <t>Komisariat po ZOZ - wyposażenie</t>
  </si>
  <si>
    <t>budynek biblioteki, Nadolice Wielkie 56A</t>
  </si>
  <si>
    <t>budynek biblioteki, Jeszkowice ul. Jelczańska 5</t>
  </si>
  <si>
    <t>Świetlica Gajków - budynek</t>
  </si>
  <si>
    <t>Świetlica Chrząstawa Wielka - budynek</t>
  </si>
  <si>
    <t>Budynek komunalny ul. Polna</t>
  </si>
  <si>
    <t>Świetlica Kamieniec Wr. - budynek</t>
  </si>
  <si>
    <t>Świetlica Jeszkowice - budynek</t>
  </si>
  <si>
    <t>Świetlica Krzyków - budynek</t>
  </si>
  <si>
    <t>Świetlica Wojnowice - budynek</t>
  </si>
  <si>
    <t>Świetlica Ratowice - budynek</t>
  </si>
  <si>
    <t>Swietlica Czernica - budynek</t>
  </si>
  <si>
    <t>Remiza OSP Chrzastawa - budynek</t>
  </si>
  <si>
    <t>Remiza OSP Kamieniec  ul.Wrocławska 128 - budynek</t>
  </si>
  <si>
    <t>Remiza i świetlica OSP Nadolice. - budynek</t>
  </si>
  <si>
    <t>Sprzęt elektroniczny stacjonarny do 5 lat</t>
  </si>
  <si>
    <t>Sprzęt elektroniczny przenośny do 5 lat</t>
  </si>
  <si>
    <t>Telefon komórkowy Samsung S5610</t>
  </si>
  <si>
    <t>w budynku szkoły podstawowej</t>
  </si>
  <si>
    <t>Zakres ochrony OC, AC, NNW, Ass</t>
  </si>
  <si>
    <t>- co najmniej 2 zamki wielozastawkowe w każdych drzwiach zewnętrznych,
- okratowane okna budynku,
- system alarmujący służby z całodobową ochroną,</t>
  </si>
  <si>
    <t>2007 generalny remont</t>
  </si>
  <si>
    <t xml:space="preserve">- co najmniej 2 zamki wielozastawkowe w każdych drzwiach zewnętrznych,
- alarm tylko na miejscu,
- system alarmujący służby z całodobową ochroną,                           - monitoring wejścia do budynku, </t>
  </si>
  <si>
    <t>- zgodne z przepisami o ochronie przeciwpożarowej,
- urządzenie sygnalizujące powstanie pożaru,
- gaśnice: 9 szt.,
- hydranty wewnętrzne:  3 szt.,</t>
  </si>
  <si>
    <t xml:space="preserve">- zgodne z przepisami o ochronie przeciwpożarowej,
- gaśnice:  6 szt.,
</t>
  </si>
  <si>
    <t>- co najmniej 2 zamki wielozastawkowe w każdych drzwiach zewnętrznych,
- system alarmujący służby z całodobową ochroną,</t>
  </si>
  <si>
    <t>Projektory, rzutniki, projektor jezdny</t>
  </si>
  <si>
    <t>zestaw EFG Biofrrdbeck</t>
  </si>
  <si>
    <t>zestaw nagłaśniajacy</t>
  </si>
  <si>
    <t>- zgodne z przepisami o ochronie przeciwpożarowej,
- gaśnice, agregaty:  2 szt.</t>
  </si>
  <si>
    <t>- co najmniej 2 zamki wielozastawkowe w każdych drzwiach zewnętrznych,
- rolety zewnętrzne</t>
  </si>
  <si>
    <t xml:space="preserve">- zgodne z przepisami o ochronie przeciwpożarowej,
- gaśnice, agregaty:  5 szt.,
</t>
  </si>
  <si>
    <t>- system alarmujący służby z całodobową ochroną,</t>
  </si>
  <si>
    <t>Platforma przyschodowa DELTA</t>
  </si>
  <si>
    <t>57.</t>
  </si>
  <si>
    <t>wiaty przystankowe na terenie gminy</t>
  </si>
  <si>
    <t>58.</t>
  </si>
  <si>
    <t>Most na rz.Mynówka  Ratowice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</si>
  <si>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</si>
  <si>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</si>
  <si>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</si>
  <si>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</si>
  <si>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</si>
  <si>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</si>
  <si>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</si>
  <si>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</si>
  <si>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</si>
  <si>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</si>
  <si>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dachówka (częśc dach kryta papą)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</si>
  <si>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</si>
  <si>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</si>
  <si>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</si>
  <si>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</si>
  <si>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</si>
  <si>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</si>
  <si>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</si>
  <si>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</si>
  <si>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</si>
  <si>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</si>
  <si>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częsciowy stropodach</t>
  </si>
  <si>
    <t>blachodachówka/papa</t>
  </si>
  <si>
    <t>papa/dachówka</t>
  </si>
  <si>
    <t>drewno</t>
  </si>
  <si>
    <t>stropodach pałski-belki stalwoe</t>
  </si>
  <si>
    <t>Komisariat po ZOZ - budynek</t>
  </si>
  <si>
    <t>Budynek  usługowy - poczta Kamieniec</t>
  </si>
  <si>
    <t>budynek szkoły, Dobrzykowice ul. Szkolna 1</t>
  </si>
  <si>
    <t>- zgodne z przepisami o ochronie przeciwpożarowej,                                                   - urządzenie sygnalizujące powstanie pożaru,                                                                - gaśnice: 6  szt.,</t>
  </si>
  <si>
    <t>- dwa zamki wielozastawkowe w drzwiach zewnętrznych,                              - monitoring zewnętrzny budynku,                                 - system alarmujący służby z całodobową ochroną pomieszczenia sekretariatu i gabinetu dyrektora,</t>
  </si>
  <si>
    <t>OC, NNW</t>
  </si>
  <si>
    <t xml:space="preserve">OC, NNW, AC </t>
  </si>
  <si>
    <t>OC, NNW, AC</t>
  </si>
  <si>
    <t>20 899 zł netto</t>
  </si>
  <si>
    <t>47 354 zł netto</t>
  </si>
  <si>
    <t>OC</t>
  </si>
  <si>
    <t>OC LEASING</t>
  </si>
  <si>
    <t>- zgodne z przepisami o ochronie przeciwpożarowej,
- gaśnice:  szt.3,</t>
  </si>
  <si>
    <t>- co najmniej 2 zamki wielozastawkowe w każdych drzwiach zewnętrznych,
- alarm tylko na miejscu,
- system alarmujący służby z całodobową ochroną,</t>
  </si>
  <si>
    <t>ceglła bloczki</t>
  </si>
  <si>
    <t>stropodach żelbetonowy</t>
  </si>
  <si>
    <t>płaski papa</t>
  </si>
  <si>
    <t>1970 potem rozbuowywany i moderniozwny</t>
  </si>
  <si>
    <t>cegła - bloczki</t>
  </si>
  <si>
    <t>płaksi papa</t>
  </si>
  <si>
    <t>- co najmniej 2 zamki wielozastawkowe w każdych drzwiach zewnętrznych,
-monitring (kamery na korytarzach, rzed budynkiem, na sali konferencyjnej)
- system alarmujący służby z całodobową ochroną,</t>
  </si>
  <si>
    <t>59.</t>
  </si>
  <si>
    <t>- zgodne z przepisami o ochronie przeciwpożarowej,
- gaśnice, agregaty: 28 szt.,
- hydranty zewnętrzne:  1 szt.,
- hydranty wewnętrzne: 9 szt.,</t>
  </si>
  <si>
    <t xml:space="preserve">budynek gminny, opisany przy urzędzie </t>
  </si>
  <si>
    <t>Budynek administracyjny  Ratowice - (ZGK)</t>
  </si>
  <si>
    <t xml:space="preserve">- co najmniej 2 zamki wielozastawkowe w każdych drzwiach zewnętrznych,
- okratowane okna budynku,
</t>
  </si>
  <si>
    <t xml:space="preserve">- zgodne z przepisami o ochronie przeciwpożarowej,
- gaśnice:  szt.2,
</t>
  </si>
  <si>
    <t xml:space="preserve">- zgodne z przepisami o ochronie przeciwpożarowej,
- gaśnice: szt. 1,
</t>
  </si>
  <si>
    <t xml:space="preserve">- co najmniej 2 zamki wielozastawkowe w każdych drzwiach zewnętrznych, - jest jeden zamek i koljne drzwi wewnetrzne
- alarm tylko na miejscu,
</t>
  </si>
  <si>
    <t>- zgodne z przepisami o ochronie przeciwpożarowej,
- gaśnice: szt.1,</t>
  </si>
  <si>
    <t>- co najmniej 2 zamki wielozastawkowe w każdych drzwiach zewnętrznych,
- okratowane okna budynku</t>
  </si>
  <si>
    <t>plac zabaw urządzenia</t>
  </si>
  <si>
    <t>zbiornik wody SUW + zabudowa i maszyny</t>
  </si>
  <si>
    <t>OC , NNW</t>
  </si>
  <si>
    <t>Lokal mieszkalny   Blok nr 2; 55-003  Czernica ul. Wojska Polskiego 2/12</t>
  </si>
  <si>
    <t>Lokal mieszkalny  Blok nr 2; 55-003 Czernica ul. Wojska Polskiego 2/14</t>
  </si>
  <si>
    <t>Lokal mieszkalny blok nr 3; 55-003 Czernica ul. Wojska Polskiego 3/10</t>
  </si>
  <si>
    <t>Lokal mieszkalny  Blok nr 4;  55-003 Czernica ul. Wojska Polskiego 4/1</t>
  </si>
  <si>
    <t>Lokal mieszkalny Blok nr 4; 55-003 Czernica ul. Wojska Polskiego 4/7</t>
  </si>
  <si>
    <t>Lokal mieszkalny  Blok nr 4; 55-003 Czernica ul. Wojska Polskiego 4/8</t>
  </si>
  <si>
    <t>Lokal mieszkalny Blok nr 4 55-003 Czernica ul. Wojska Polskiego 4/18</t>
  </si>
  <si>
    <t>każda placówka oświatowa jest ogrodzona i ogrodzenie ujęte jest w wartości budynku.</t>
  </si>
  <si>
    <t>- zgodne z przepisami o ochronie przeciwpożarowej,
- urządzenie sygnalizujące powstanie pożaru,
- stałe urządzenie gaśnicze uruchamiane automatycznie,
- gaśnice: 12 szt.,
- hydranty zewnętrzne: 5 szt.,
- hydranty wewnętrzne: 1 szt.,</t>
  </si>
  <si>
    <t xml:space="preserve">- okratowane okna budynku,
- stały dozór wewnątrz,
- stały dozór na zewnątrz,
- alarm na miejscu,
- system alarmujący służby z całodobową ochroną,                          -monitoring wew i zew. </t>
  </si>
  <si>
    <t>- zgodne z przepisami o ochronie przeciwpożarowej,
- gaśnice: szt.26
- hydranty zewnętrzne: 1 szt.
- hydranty wewnętrzne: 5 szt.</t>
  </si>
  <si>
    <t xml:space="preserve">Suma ubezpieczenia w </t>
  </si>
  <si>
    <t xml:space="preserve">Suma ubezpieczenia  </t>
  </si>
  <si>
    <t>budynek szkoły, Ratowice ul Wrocławska 36</t>
  </si>
  <si>
    <t>budynek przedszkola, Czernica ul. Wrocławska 52</t>
  </si>
  <si>
    <t>wyposażenie kuźni Czernica</t>
  </si>
  <si>
    <t>budynek kuźni Czernica (świetlicy-klubokawiarnia), ul. Św. Brata Alberta A. Chmielowskiego 5</t>
  </si>
  <si>
    <t>budynek szkoły, Chrząstawa Wielka ul. Wrocławska 19</t>
  </si>
  <si>
    <t>Budynek komunalny  Czernica  ul. Wrocławska 78 (GOPS)</t>
  </si>
  <si>
    <t>- zgodne z przepisami o ochronie przeciwpożarowej,
- gaśnice, agregaty:  szt. 6,
- hydranty zewnętrzne:  szt. 1,</t>
  </si>
  <si>
    <t xml:space="preserve">- zgodne z przepisami o ochronie przeciwpożarowej,
- urządzenie sygnalizujące powstanie pożaru,
- gaśnice:  szt., 10
- hydranty zewnętrzne:  szt., 1
</t>
  </si>
  <si>
    <t>- co najmniej 2 zamki wielozastawkowe w każdych drzwiach zewnętrznych,</t>
  </si>
  <si>
    <t>- zgodne z przepisami o ochronie przeciwpożarowej,
- gaśnice:  6 szt.,</t>
  </si>
  <si>
    <t>Centralny węzeł przesyłu ścieków (budynek + park maszyn) ul. Stracocińska 4, Kamieniec Wrocławski</t>
  </si>
  <si>
    <t>obiekt służy do wstepnego oczyszczania i przetłaczania ścieków do oczyszczalni ścieków we Wrocławiu z gminy Czernica</t>
  </si>
  <si>
    <t>50 200 zł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</si>
</sst>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_-* #,##0\ _z_ł_-;\-* #,##0\ _z_ł_-;_-* &quot;-&quot;??\ _z_ł_-;_-@_-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/>
      <top style="thin"/>
      <bottom style="thin"/>
    </border>
    <border>
      <left style="double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 style="double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164" fontId="5" fillId="0" borderId="0" xfId="53" applyNumberFormat="1" applyFont="1" applyFill="1" applyBorder="1" applyAlignment="1">
      <alignment horizontal="left" vertical="center"/>
      <protection/>
    </xf>
    <xf numFmtId="44" fontId="5" fillId="0" borderId="0" xfId="66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49" fontId="3" fillId="0" borderId="0" xfId="53" applyNumberFormat="1" applyFont="1" applyBorder="1" applyAlignment="1">
      <alignment horizontal="left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vertical="center"/>
      <protection/>
    </xf>
    <xf numFmtId="0" fontId="4" fillId="20" borderId="15" xfId="53" applyFont="1" applyFill="1" applyBorder="1" applyAlignment="1">
      <alignment vertical="center"/>
      <protection/>
    </xf>
    <xf numFmtId="0" fontId="4" fillId="20" borderId="16" xfId="53" applyFont="1" applyFill="1" applyBorder="1" applyAlignment="1">
      <alignment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20" xfId="52" applyFont="1" applyBorder="1" applyAlignment="1">
      <alignment horizontal="left" vertical="center"/>
      <protection/>
    </xf>
    <xf numFmtId="2" fontId="3" fillId="0" borderId="20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Border="1">
      <alignment/>
      <protection/>
    </xf>
    <xf numFmtId="0" fontId="3" fillId="0" borderId="0" xfId="53" applyBorder="1" applyAlignment="1">
      <alignment vertical="center"/>
      <protection/>
    </xf>
    <xf numFmtId="44" fontId="4" fillId="0" borderId="0" xfId="66" applyFont="1" applyBorder="1" applyAlignment="1">
      <alignment horizontal="center" vertical="center"/>
    </xf>
    <xf numFmtId="44" fontId="3" fillId="0" borderId="0" xfId="66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53" applyFont="1" applyBorder="1">
      <alignment/>
      <protection/>
    </xf>
    <xf numFmtId="0" fontId="7" fillId="0" borderId="0" xfId="0" applyFont="1" applyBorder="1" applyAlignment="1">
      <alignment/>
    </xf>
    <xf numFmtId="8" fontId="3" fillId="0" borderId="0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22" xfId="53" applyFont="1" applyBorder="1" applyAlignment="1">
      <alignment horizontal="center" vertical="center"/>
      <protection/>
    </xf>
    <xf numFmtId="164" fontId="3" fillId="0" borderId="23" xfId="53" applyNumberFormat="1" applyFont="1" applyFill="1" applyBorder="1" applyAlignment="1">
      <alignment vertical="center"/>
      <protection/>
    </xf>
    <xf numFmtId="0" fontId="3" fillId="0" borderId="14" xfId="53" applyFont="1" applyFill="1" applyBorder="1" applyAlignment="1">
      <alignment vertical="center"/>
      <protection/>
    </xf>
    <xf numFmtId="8" fontId="8" fillId="0" borderId="0" xfId="53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8" fillId="0" borderId="0" xfId="53" applyFont="1" applyBorder="1">
      <alignment/>
      <protection/>
    </xf>
    <xf numFmtId="2" fontId="3" fillId="0" borderId="24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center" wrapText="1"/>
      <protection/>
    </xf>
    <xf numFmtId="2" fontId="3" fillId="0" borderId="25" xfId="52" applyNumberFormat="1" applyFont="1" applyFill="1" applyBorder="1" applyAlignment="1">
      <alignment horizontal="center" vertical="center"/>
      <protection/>
    </xf>
    <xf numFmtId="2" fontId="3" fillId="0" borderId="25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4" fillId="20" borderId="26" xfId="53" applyFont="1" applyFill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3" fillId="0" borderId="27" xfId="52" applyFont="1" applyFill="1" applyBorder="1" applyAlignment="1">
      <alignment horizontal="center" vertical="center"/>
      <protection/>
    </xf>
    <xf numFmtId="2" fontId="3" fillId="0" borderId="27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 wrapText="1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vertical="center" wrapText="1"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0" fontId="4" fillId="0" borderId="20" xfId="52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4" fontId="4" fillId="0" borderId="14" xfId="66" applyFont="1" applyBorder="1" applyAlignment="1">
      <alignment horizontal="center" vertical="center" wrapText="1"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28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2" fontId="3" fillId="0" borderId="20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2" fontId="3" fillId="0" borderId="25" xfId="52" applyNumberFormat="1" applyFont="1" applyFill="1" applyBorder="1" applyAlignment="1">
      <alignment vertical="center"/>
      <protection/>
    </xf>
    <xf numFmtId="2" fontId="3" fillId="0" borderId="24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 vertical="center"/>
      <protection/>
    </xf>
    <xf numFmtId="164" fontId="3" fillId="0" borderId="14" xfId="53" applyNumberFormat="1" applyFont="1" applyFill="1" applyBorder="1" applyAlignment="1">
      <alignment horizontal="right" vertical="center"/>
      <protection/>
    </xf>
    <xf numFmtId="164" fontId="3" fillId="24" borderId="23" xfId="53" applyNumberFormat="1" applyFont="1" applyFill="1" applyBorder="1" applyAlignment="1">
      <alignment vertical="center"/>
      <protection/>
    </xf>
    <xf numFmtId="164" fontId="3" fillId="24" borderId="23" xfId="53" applyNumberFormat="1" applyFont="1" applyFill="1" applyBorder="1" applyAlignment="1">
      <alignment horizontal="right" vertical="center"/>
      <protection/>
    </xf>
    <xf numFmtId="164" fontId="3" fillId="24" borderId="30" xfId="53" applyNumberFormat="1" applyFont="1" applyFill="1" applyBorder="1" applyAlignment="1">
      <alignment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44" fontId="3" fillId="25" borderId="11" xfId="62" applyFont="1" applyFill="1" applyBorder="1" applyAlignment="1">
      <alignment horizontal="right" vertical="center"/>
    </xf>
    <xf numFmtId="44" fontId="3" fillId="26" borderId="11" xfId="62" applyFont="1" applyFill="1" applyBorder="1" applyAlignment="1">
      <alignment horizontal="right" vertical="center"/>
    </xf>
    <xf numFmtId="44" fontId="3" fillId="27" borderId="11" xfId="62" applyFont="1" applyFill="1" applyBorder="1" applyAlignment="1">
      <alignment horizontal="right" vertical="center"/>
    </xf>
    <xf numFmtId="44" fontId="3" fillId="25" borderId="24" xfId="62" applyFont="1" applyFill="1" applyBorder="1" applyAlignment="1">
      <alignment horizontal="right" vertical="center"/>
    </xf>
    <xf numFmtId="164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ill="1" applyBorder="1">
      <alignment/>
      <protection/>
    </xf>
    <xf numFmtId="0" fontId="8" fillId="0" borderId="31" xfId="0" applyFont="1" applyFill="1" applyBorder="1" applyAlignment="1">
      <alignment horizontal="center"/>
    </xf>
    <xf numFmtId="44" fontId="3" fillId="25" borderId="11" xfId="62" applyFont="1" applyFill="1" applyBorder="1" applyAlignment="1">
      <alignment vertical="center"/>
    </xf>
    <xf numFmtId="44" fontId="3" fillId="0" borderId="0" xfId="62" applyFont="1" applyFill="1" applyBorder="1" applyAlignment="1">
      <alignment/>
    </xf>
    <xf numFmtId="164" fontId="3" fillId="0" borderId="0" xfId="52" applyNumberFormat="1" applyFill="1" applyBorder="1">
      <alignment/>
      <protection/>
    </xf>
    <xf numFmtId="44" fontId="3" fillId="25" borderId="11" xfId="62" applyFont="1" applyFill="1" applyBorder="1" applyAlignment="1">
      <alignment horizontal="right" vertical="center"/>
    </xf>
    <xf numFmtId="44" fontId="3" fillId="26" borderId="11" xfId="62" applyFont="1" applyFill="1" applyBorder="1" applyAlignment="1">
      <alignment vertical="center"/>
    </xf>
    <xf numFmtId="0" fontId="3" fillId="0" borderId="32" xfId="52" applyFill="1" applyBorder="1">
      <alignment/>
      <protection/>
    </xf>
    <xf numFmtId="0" fontId="3" fillId="0" borderId="26" xfId="53" applyFont="1" applyFill="1" applyBorder="1" applyAlignment="1">
      <alignment vertical="center"/>
      <protection/>
    </xf>
    <xf numFmtId="44" fontId="3" fillId="27" borderId="11" xfId="62" applyFont="1" applyFill="1" applyBorder="1" applyAlignment="1">
      <alignment horizontal="right" vertical="center"/>
    </xf>
    <xf numFmtId="44" fontId="3" fillId="27" borderId="11" xfId="62" applyFont="1" applyFill="1" applyBorder="1" applyAlignment="1">
      <alignment vertical="center"/>
    </xf>
    <xf numFmtId="44" fontId="3" fillId="27" borderId="13" xfId="62" applyFont="1" applyFill="1" applyBorder="1" applyAlignment="1">
      <alignment horizontal="right" vertical="center"/>
    </xf>
    <xf numFmtId="44" fontId="3" fillId="25" borderId="12" xfId="62" applyFont="1" applyFill="1" applyBorder="1" applyAlignment="1">
      <alignment horizontal="right" vertical="center"/>
    </xf>
    <xf numFmtId="44" fontId="3" fillId="0" borderId="0" xfId="62" applyFont="1" applyFill="1" applyBorder="1" applyAlignment="1">
      <alignment vertical="center"/>
    </xf>
    <xf numFmtId="44" fontId="3" fillId="27" borderId="13" xfId="62" applyFont="1" applyFill="1" applyBorder="1" applyAlignment="1">
      <alignment horizontal="right" vertical="center"/>
    </xf>
    <xf numFmtId="44" fontId="3" fillId="25" borderId="25" xfId="62" applyFont="1" applyFill="1" applyBorder="1" applyAlignment="1">
      <alignment horizontal="right" vertical="center"/>
    </xf>
    <xf numFmtId="44" fontId="0" fillId="0" borderId="0" xfId="62" applyFont="1" applyBorder="1" applyAlignment="1">
      <alignment/>
    </xf>
    <xf numFmtId="44" fontId="3" fillId="0" borderId="20" xfId="62" applyFont="1" applyFill="1" applyBorder="1" applyAlignment="1">
      <alignment horizontal="right" vertical="center"/>
    </xf>
    <xf numFmtId="44" fontId="3" fillId="0" borderId="20" xfId="62" applyFont="1" applyFill="1" applyBorder="1" applyAlignment="1">
      <alignment horizontal="right" vertical="center"/>
    </xf>
    <xf numFmtId="44" fontId="4" fillId="0" borderId="10" xfId="62" applyFont="1" applyBorder="1" applyAlignment="1">
      <alignment horizontal="center" vertical="center" wrapText="1"/>
    </xf>
    <xf numFmtId="44" fontId="3" fillId="27" borderId="24" xfId="62" applyFont="1" applyFill="1" applyBorder="1" applyAlignment="1">
      <alignment horizontal="right" vertical="center"/>
    </xf>
    <xf numFmtId="44" fontId="3" fillId="25" borderId="12" xfId="62" applyFont="1" applyFill="1" applyBorder="1" applyAlignment="1">
      <alignment horizontal="center" vertical="center" wrapText="1"/>
    </xf>
    <xf numFmtId="44" fontId="3" fillId="27" borderId="27" xfId="62" applyFont="1" applyFill="1" applyBorder="1" applyAlignment="1">
      <alignment horizontal="right" vertical="center" wrapText="1"/>
    </xf>
    <xf numFmtId="44" fontId="3" fillId="27" borderId="24" xfId="62" applyFont="1" applyFill="1" applyBorder="1" applyAlignment="1">
      <alignment horizontal="right" vertical="center" wrapText="1"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25" borderId="33" xfId="52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25" borderId="23" xfId="52" applyFont="1" applyFill="1" applyBorder="1" applyAlignment="1">
      <alignment horizontal="center" vertical="center"/>
      <protection/>
    </xf>
    <xf numFmtId="0" fontId="3" fillId="0" borderId="32" xfId="52" applyFont="1" applyFill="1" applyBorder="1" applyAlignment="1">
      <alignment vertical="center"/>
      <protection/>
    </xf>
    <xf numFmtId="0" fontId="4" fillId="25" borderId="22" xfId="52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center" vertical="center"/>
      <protection/>
    </xf>
    <xf numFmtId="0" fontId="4" fillId="25" borderId="16" xfId="52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3" fillId="0" borderId="0" xfId="52" applyFont="1" applyAlignment="1">
      <alignment/>
      <protection/>
    </xf>
    <xf numFmtId="0" fontId="7" fillId="0" borderId="0" xfId="0" applyFont="1" applyAlignment="1">
      <alignment wrapText="1"/>
    </xf>
    <xf numFmtId="0" fontId="4" fillId="0" borderId="34" xfId="52" applyFont="1" applyFill="1" applyBorder="1" applyAlignment="1">
      <alignment horizontal="center" vertical="center"/>
      <protection/>
    </xf>
    <xf numFmtId="0" fontId="4" fillId="25" borderId="3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164" fontId="0" fillId="0" borderId="0" xfId="0" applyNumberFormat="1" applyBorder="1" applyAlignment="1">
      <alignment/>
    </xf>
    <xf numFmtId="0" fontId="3" fillId="0" borderId="13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wrapText="1"/>
    </xf>
    <xf numFmtId="0" fontId="4" fillId="0" borderId="33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165" fontId="4" fillId="0" borderId="14" xfId="53" applyNumberFormat="1" applyFont="1" applyBorder="1" applyAlignment="1">
      <alignment horizontal="center" vertical="center" wrapText="1"/>
      <protection/>
    </xf>
    <xf numFmtId="44" fontId="3" fillId="25" borderId="11" xfId="62" applyFont="1" applyFill="1" applyBorder="1" applyAlignment="1">
      <alignment horizontal="center" vertical="center" wrapText="1"/>
    </xf>
    <xf numFmtId="2" fontId="3" fillId="0" borderId="11" xfId="52" applyNumberFormat="1" applyFont="1" applyFill="1" applyBorder="1" applyAlignment="1">
      <alignment vertical="center"/>
      <protection/>
    </xf>
    <xf numFmtId="44" fontId="3" fillId="26" borderId="24" xfId="62" applyFont="1" applyFill="1" applyBorder="1" applyAlignment="1">
      <alignment horizontal="right" vertical="center"/>
    </xf>
    <xf numFmtId="166" fontId="16" fillId="0" borderId="0" xfId="42" applyNumberFormat="1" applyFont="1" applyBorder="1" applyAlignment="1">
      <alignment/>
    </xf>
    <xf numFmtId="166" fontId="16" fillId="0" borderId="0" xfId="42" applyNumberFormat="1" applyFont="1" applyFill="1" applyBorder="1" applyAlignment="1">
      <alignment/>
    </xf>
    <xf numFmtId="166" fontId="9" fillId="0" borderId="0" xfId="42" applyNumberFormat="1" applyFont="1" applyFill="1" applyBorder="1" applyAlignment="1">
      <alignment vertical="center"/>
    </xf>
    <xf numFmtId="0" fontId="8" fillId="0" borderId="0" xfId="0" applyNumberFormat="1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3" fillId="0" borderId="26" xfId="66" applyFont="1" applyFill="1" applyBorder="1" applyAlignment="1">
      <alignment horizontal="center" vertical="center"/>
    </xf>
    <xf numFmtId="44" fontId="3" fillId="0" borderId="26" xfId="66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44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22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vertical="center"/>
      <protection/>
    </xf>
    <xf numFmtId="164" fontId="3" fillId="0" borderId="23" xfId="54" applyNumberFormat="1" applyFont="1" applyFill="1" applyBorder="1" applyAlignment="1">
      <alignment vertical="center"/>
      <protection/>
    </xf>
    <xf numFmtId="164" fontId="3" fillId="8" borderId="23" xfId="54" applyNumberFormat="1" applyFont="1" applyFill="1" applyBorder="1" applyAlignment="1">
      <alignment vertical="center"/>
      <protection/>
    </xf>
    <xf numFmtId="44" fontId="3" fillId="27" borderId="24" xfId="62" applyFont="1" applyFill="1" applyBorder="1" applyAlignment="1">
      <alignment vertical="center"/>
    </xf>
    <xf numFmtId="2" fontId="3" fillId="0" borderId="27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0" xfId="52" applyFill="1" applyBorder="1" applyAlignment="1">
      <alignment wrapText="1"/>
      <protection/>
    </xf>
    <xf numFmtId="0" fontId="3" fillId="0" borderId="31" xfId="52" applyFill="1" applyBorder="1" applyAlignment="1">
      <alignment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0" xfId="52" applyFill="1" applyBorder="1" applyAlignment="1">
      <alignment/>
      <protection/>
    </xf>
    <xf numFmtId="0" fontId="0" fillId="0" borderId="0" xfId="0" applyBorder="1" applyAlignment="1">
      <alignment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8" fontId="3" fillId="0" borderId="26" xfId="66" applyNumberFormat="1" applyFont="1" applyFill="1" applyBorder="1" applyAlignment="1">
      <alignment horizontal="center" vertical="center"/>
    </xf>
    <xf numFmtId="44" fontId="3" fillId="0" borderId="26" xfId="66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64" fontId="3" fillId="0" borderId="23" xfId="53" applyNumberFormat="1" applyFont="1" applyFill="1" applyBorder="1" applyAlignment="1">
      <alignment horizontal="right" vertical="center"/>
      <protection/>
    </xf>
    <xf numFmtId="44" fontId="3" fillId="26" borderId="27" xfId="62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4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4" fontId="3" fillId="0" borderId="26" xfId="62" applyFont="1" applyFill="1" applyBorder="1" applyAlignment="1">
      <alignment horizontal="center" vertical="center"/>
    </xf>
    <xf numFmtId="44" fontId="3" fillId="0" borderId="26" xfId="62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44" fontId="3" fillId="0" borderId="0" xfId="62" applyFont="1" applyFill="1" applyBorder="1" applyAlignment="1">
      <alignment horizontal="right" vertical="center"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vertical="center"/>
      <protection/>
    </xf>
    <xf numFmtId="0" fontId="0" fillId="0" borderId="11" xfId="0" applyFont="1" applyBorder="1" applyAlignment="1">
      <alignment vertical="center" wrapText="1"/>
    </xf>
    <xf numFmtId="0" fontId="3" fillId="0" borderId="25" xfId="52" applyFont="1" applyFill="1" applyBorder="1" applyAlignment="1">
      <alignment vertical="center" wrapText="1"/>
      <protection/>
    </xf>
    <xf numFmtId="44" fontId="3" fillId="3" borderId="24" xfId="62" applyFont="1" applyFill="1" applyBorder="1" applyAlignment="1">
      <alignment horizontal="right" vertical="center"/>
    </xf>
    <xf numFmtId="44" fontId="3" fillId="0" borderId="26" xfId="6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3" borderId="24" xfId="52" applyFont="1" applyFill="1" applyBorder="1" applyAlignment="1">
      <alignment vertical="center" wrapText="1"/>
      <protection/>
    </xf>
    <xf numFmtId="44" fontId="3" fillId="26" borderId="11" xfId="62" applyFont="1" applyFill="1" applyBorder="1" applyAlignment="1">
      <alignment horizontal="right" vertical="center"/>
    </xf>
    <xf numFmtId="0" fontId="12" fillId="20" borderId="23" xfId="53" applyFont="1" applyFill="1" applyBorder="1" applyAlignment="1">
      <alignment horizontal="center" vertical="center"/>
      <protection/>
    </xf>
    <xf numFmtId="0" fontId="4" fillId="20" borderId="26" xfId="53" applyFont="1" applyFill="1" applyBorder="1" applyAlignment="1">
      <alignment horizontal="left" vertical="center"/>
      <protection/>
    </xf>
    <xf numFmtId="0" fontId="4" fillId="20" borderId="15" xfId="53" applyFont="1" applyFill="1" applyBorder="1" applyAlignment="1">
      <alignment horizontal="left" vertical="center"/>
      <protection/>
    </xf>
    <xf numFmtId="0" fontId="4" fillId="20" borderId="16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6" fillId="26" borderId="11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26" borderId="11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37" xfId="52" applyNumberFormat="1" applyFont="1" applyFill="1" applyBorder="1" applyAlignment="1">
      <alignment horizontal="center" vertical="center" wrapText="1"/>
      <protection/>
    </xf>
    <xf numFmtId="2" fontId="3" fillId="0" borderId="15" xfId="52" applyNumberFormat="1" applyFont="1" applyFill="1" applyBorder="1" applyAlignment="1">
      <alignment horizontal="center" vertical="center" wrapText="1"/>
      <protection/>
    </xf>
    <xf numFmtId="2" fontId="3" fillId="0" borderId="35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20" borderId="22" xfId="53" applyFont="1" applyFill="1" applyBorder="1" applyAlignment="1">
      <alignment horizontal="center" vertical="center"/>
      <protection/>
    </xf>
    <xf numFmtId="0" fontId="4" fillId="20" borderId="14" xfId="53" applyFont="1" applyFill="1" applyBorder="1" applyAlignment="1">
      <alignment horizontal="center" vertical="center"/>
      <protection/>
    </xf>
    <xf numFmtId="0" fontId="4" fillId="20" borderId="23" xfId="53" applyFont="1" applyFill="1" applyBorder="1" applyAlignment="1">
      <alignment horizontal="center" vertical="center"/>
      <protection/>
    </xf>
    <xf numFmtId="0" fontId="4" fillId="20" borderId="37" xfId="53" applyFont="1" applyFill="1" applyBorder="1" applyAlignment="1">
      <alignment horizontal="center" vertical="center"/>
      <protection/>
    </xf>
    <xf numFmtId="0" fontId="4" fillId="20" borderId="15" xfId="53" applyFont="1" applyFill="1" applyBorder="1" applyAlignment="1">
      <alignment horizontal="center" vertical="center"/>
      <protection/>
    </xf>
    <xf numFmtId="0" fontId="4" fillId="20" borderId="35" xfId="53" applyFont="1" applyFill="1" applyBorder="1" applyAlignment="1">
      <alignment horizontal="center" vertical="center"/>
      <protection/>
    </xf>
    <xf numFmtId="0" fontId="12" fillId="20" borderId="22" xfId="53" applyFont="1" applyFill="1" applyBorder="1" applyAlignment="1">
      <alignment horizontal="center" vertical="center"/>
      <protection/>
    </xf>
    <xf numFmtId="0" fontId="12" fillId="20" borderId="14" xfId="53" applyFont="1" applyFill="1" applyBorder="1" applyAlignment="1">
      <alignment horizontal="center" vertic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3 2" xfId="67"/>
    <cellStyle name="Walutowy 3 2 2" xfId="68"/>
    <cellStyle name="Walutowy 3 3" xfId="69"/>
    <cellStyle name="Walutowy 4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4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.8515625" style="158" bestFit="1" customWidth="1"/>
    <col min="2" max="2" width="39.28125" style="164" customWidth="1"/>
    <col min="3" max="3" width="10.57421875" style="158" customWidth="1"/>
    <col min="4" max="4" width="10.421875" style="158" customWidth="1"/>
    <col min="5" max="5" width="9.7109375" style="158" customWidth="1"/>
    <col min="6" max="6" width="8.7109375" style="158" bestFit="1" customWidth="1"/>
    <col min="7" max="7" width="8.140625" style="158" customWidth="1"/>
    <col min="8" max="8" width="7.57421875" style="158" customWidth="1"/>
    <col min="9" max="9" width="10.7109375" style="158" customWidth="1"/>
    <col min="10" max="10" width="11.7109375" style="158" customWidth="1"/>
    <col min="11" max="11" width="7.28125" style="158" customWidth="1"/>
    <col min="12" max="12" width="7.421875" style="158" customWidth="1"/>
    <col min="13" max="13" width="7.140625" style="158" customWidth="1"/>
    <col min="14" max="16384" width="9.140625" style="158" customWidth="1"/>
  </cols>
  <sheetData>
    <row r="1" spans="1:16" ht="23.25" customHeight="1" thickBot="1" thickTop="1">
      <c r="A1" s="258" t="s">
        <v>0</v>
      </c>
      <c r="B1" s="256" t="s">
        <v>312</v>
      </c>
      <c r="C1" s="256" t="s">
        <v>15</v>
      </c>
      <c r="D1" s="256"/>
      <c r="E1" s="256" t="s">
        <v>16</v>
      </c>
      <c r="F1" s="256"/>
      <c r="G1" s="256" t="s">
        <v>17</v>
      </c>
      <c r="H1" s="256" t="s">
        <v>18</v>
      </c>
      <c r="I1" s="256"/>
      <c r="J1" s="256" t="s">
        <v>19</v>
      </c>
      <c r="K1" s="1"/>
      <c r="L1" s="1" t="s">
        <v>62</v>
      </c>
      <c r="M1" s="1"/>
      <c r="N1" s="3"/>
      <c r="O1" s="3"/>
      <c r="P1" s="3"/>
    </row>
    <row r="2" spans="1:16" ht="34.5" customHeight="1" thickBot="1" thickTop="1">
      <c r="A2" s="258"/>
      <c r="B2" s="259"/>
      <c r="C2" s="115" t="s">
        <v>63</v>
      </c>
      <c r="D2" s="115" t="s">
        <v>64</v>
      </c>
      <c r="E2" s="115" t="s">
        <v>65</v>
      </c>
      <c r="F2" s="115" t="s">
        <v>66</v>
      </c>
      <c r="G2" s="256"/>
      <c r="H2" s="115" t="s">
        <v>67</v>
      </c>
      <c r="I2" s="115" t="s">
        <v>68</v>
      </c>
      <c r="J2" s="256"/>
      <c r="K2" s="115" t="s">
        <v>17</v>
      </c>
      <c r="L2" s="115" t="s">
        <v>20</v>
      </c>
      <c r="M2" s="115" t="s">
        <v>21</v>
      </c>
      <c r="N2" s="3"/>
      <c r="O2" s="3"/>
      <c r="P2" s="3"/>
    </row>
    <row r="3" spans="1:16" ht="15.75" thickTop="1">
      <c r="A3" s="34" t="s">
        <v>1</v>
      </c>
      <c r="B3" s="75" t="s">
        <v>150</v>
      </c>
      <c r="C3" s="145" t="s">
        <v>22</v>
      </c>
      <c r="D3" s="146" t="s">
        <v>22</v>
      </c>
      <c r="E3" s="145" t="s">
        <v>22</v>
      </c>
      <c r="F3" s="165" t="s">
        <v>22</v>
      </c>
      <c r="G3" s="147" t="s">
        <v>22</v>
      </c>
      <c r="H3" s="145" t="s">
        <v>22</v>
      </c>
      <c r="I3" s="151" t="s">
        <v>311</v>
      </c>
      <c r="J3" s="147" t="s">
        <v>22</v>
      </c>
      <c r="K3" s="147" t="s">
        <v>22</v>
      </c>
      <c r="L3" s="147" t="s">
        <v>22</v>
      </c>
      <c r="M3" s="152" t="s">
        <v>22</v>
      </c>
      <c r="N3" s="3"/>
      <c r="O3" s="3"/>
      <c r="P3" s="3"/>
    </row>
    <row r="4" spans="1:16" ht="15">
      <c r="A4" s="4" t="s">
        <v>2</v>
      </c>
      <c r="B4" s="76" t="s">
        <v>152</v>
      </c>
      <c r="C4" s="149" t="s">
        <v>22</v>
      </c>
      <c r="D4" s="148" t="s">
        <v>22</v>
      </c>
      <c r="E4" s="149" t="s">
        <v>22</v>
      </c>
      <c r="F4" s="167" t="s">
        <v>313</v>
      </c>
      <c r="G4" s="150" t="s">
        <v>22</v>
      </c>
      <c r="H4" s="149" t="s">
        <v>22</v>
      </c>
      <c r="I4" s="153" t="s">
        <v>311</v>
      </c>
      <c r="J4" s="150" t="s">
        <v>22</v>
      </c>
      <c r="K4" s="255" t="s">
        <v>23</v>
      </c>
      <c r="L4" s="255"/>
      <c r="M4" s="255"/>
      <c r="N4" s="3"/>
      <c r="O4" s="3"/>
      <c r="P4" s="3"/>
    </row>
    <row r="5" spans="1:16" ht="25.5">
      <c r="A5" s="4" t="s">
        <v>3</v>
      </c>
      <c r="B5" s="76" t="s">
        <v>153</v>
      </c>
      <c r="C5" s="149" t="s">
        <v>313</v>
      </c>
      <c r="D5" s="153" t="s">
        <v>311</v>
      </c>
      <c r="E5" s="149" t="s">
        <v>313</v>
      </c>
      <c r="F5" s="167" t="s">
        <v>313</v>
      </c>
      <c r="G5" s="150" t="s">
        <v>313</v>
      </c>
      <c r="H5" s="155" t="s">
        <v>311</v>
      </c>
      <c r="I5" s="157" t="s">
        <v>311</v>
      </c>
      <c r="J5" s="150" t="s">
        <v>313</v>
      </c>
      <c r="K5" s="255" t="s">
        <v>23</v>
      </c>
      <c r="L5" s="255"/>
      <c r="M5" s="255"/>
      <c r="N5" s="159"/>
      <c r="O5" s="3"/>
      <c r="P5" s="3"/>
    </row>
    <row r="6" spans="1:16" ht="15">
      <c r="A6" s="4" t="s">
        <v>4</v>
      </c>
      <c r="B6" s="76" t="s">
        <v>154</v>
      </c>
      <c r="C6" s="149" t="s">
        <v>313</v>
      </c>
      <c r="D6" s="148" t="s">
        <v>313</v>
      </c>
      <c r="E6" s="149" t="s">
        <v>313</v>
      </c>
      <c r="F6" s="167" t="s">
        <v>313</v>
      </c>
      <c r="G6" s="150" t="s">
        <v>313</v>
      </c>
      <c r="H6" s="155" t="s">
        <v>311</v>
      </c>
      <c r="I6" s="153" t="s">
        <v>311</v>
      </c>
      <c r="J6" s="150" t="s">
        <v>313</v>
      </c>
      <c r="K6" s="255" t="s">
        <v>23</v>
      </c>
      <c r="L6" s="255"/>
      <c r="M6" s="255"/>
      <c r="N6" s="159"/>
      <c r="O6" s="3"/>
      <c r="P6" s="3"/>
    </row>
    <row r="7" spans="1:16" ht="15" customHeight="1">
      <c r="A7" s="4" t="s">
        <v>5</v>
      </c>
      <c r="B7" s="76" t="s">
        <v>84</v>
      </c>
      <c r="C7" s="149" t="s">
        <v>313</v>
      </c>
      <c r="D7" s="148" t="s">
        <v>313</v>
      </c>
      <c r="E7" s="149" t="s">
        <v>313</v>
      </c>
      <c r="F7" s="167" t="s">
        <v>313</v>
      </c>
      <c r="G7" s="150" t="s">
        <v>313</v>
      </c>
      <c r="H7" s="155" t="s">
        <v>311</v>
      </c>
      <c r="I7" s="153" t="s">
        <v>311</v>
      </c>
      <c r="J7" s="150" t="s">
        <v>313</v>
      </c>
      <c r="K7" s="257" t="s">
        <v>23</v>
      </c>
      <c r="L7" s="257"/>
      <c r="M7" s="257"/>
      <c r="N7" s="159"/>
      <c r="O7" s="3"/>
      <c r="P7" s="3"/>
    </row>
    <row r="8" spans="1:16" ht="15">
      <c r="A8" s="4" t="s">
        <v>6</v>
      </c>
      <c r="B8" s="76" t="s">
        <v>85</v>
      </c>
      <c r="C8" s="149" t="s">
        <v>313</v>
      </c>
      <c r="D8" s="148" t="s">
        <v>313</v>
      </c>
      <c r="E8" s="149" t="s">
        <v>313</v>
      </c>
      <c r="F8" s="167" t="s">
        <v>313</v>
      </c>
      <c r="G8" s="150" t="s">
        <v>313</v>
      </c>
      <c r="H8" s="155" t="s">
        <v>311</v>
      </c>
      <c r="I8" s="153" t="s">
        <v>311</v>
      </c>
      <c r="J8" s="150" t="s">
        <v>313</v>
      </c>
      <c r="K8" s="255" t="s">
        <v>23</v>
      </c>
      <c r="L8" s="255"/>
      <c r="M8" s="255"/>
      <c r="N8" s="160"/>
      <c r="O8" s="3"/>
      <c r="P8" s="3"/>
    </row>
    <row r="9" spans="1:16" ht="25.5">
      <c r="A9" s="4" t="s">
        <v>7</v>
      </c>
      <c r="B9" s="76" t="s">
        <v>86</v>
      </c>
      <c r="C9" s="149" t="s">
        <v>315</v>
      </c>
      <c r="D9" s="153" t="s">
        <v>311</v>
      </c>
      <c r="E9" s="155" t="s">
        <v>311</v>
      </c>
      <c r="F9" s="166" t="s">
        <v>311</v>
      </c>
      <c r="G9" s="156" t="s">
        <v>311</v>
      </c>
      <c r="H9" s="155" t="s">
        <v>311</v>
      </c>
      <c r="I9" s="153" t="s">
        <v>311</v>
      </c>
      <c r="J9" s="150" t="s">
        <v>315</v>
      </c>
      <c r="K9" s="255" t="s">
        <v>23</v>
      </c>
      <c r="L9" s="255"/>
      <c r="M9" s="255"/>
      <c r="N9" s="160"/>
      <c r="O9" s="3"/>
      <c r="P9" s="3"/>
    </row>
    <row r="10" spans="1:16" ht="15">
      <c r="A10" s="4" t="s">
        <v>8</v>
      </c>
      <c r="B10" s="76" t="s">
        <v>155</v>
      </c>
      <c r="C10" s="149" t="s">
        <v>313</v>
      </c>
      <c r="D10" s="148" t="s">
        <v>313</v>
      </c>
      <c r="E10" s="149" t="s">
        <v>313</v>
      </c>
      <c r="F10" s="167" t="s">
        <v>313</v>
      </c>
      <c r="G10" s="150" t="s">
        <v>313</v>
      </c>
      <c r="H10" s="155" t="s">
        <v>311</v>
      </c>
      <c r="I10" s="153" t="s">
        <v>311</v>
      </c>
      <c r="J10" s="150" t="s">
        <v>313</v>
      </c>
      <c r="K10" s="255" t="s">
        <v>23</v>
      </c>
      <c r="L10" s="255"/>
      <c r="M10" s="255"/>
      <c r="N10" s="160"/>
      <c r="O10" s="3"/>
      <c r="P10" s="3"/>
    </row>
    <row r="11" spans="1:16" ht="25.5">
      <c r="A11" s="4" t="s">
        <v>9</v>
      </c>
      <c r="B11" s="76" t="s">
        <v>156</v>
      </c>
      <c r="C11" s="149" t="s">
        <v>22</v>
      </c>
      <c r="D11" s="148" t="s">
        <v>22</v>
      </c>
      <c r="E11" s="149" t="s">
        <v>22</v>
      </c>
      <c r="F11" s="168" t="s">
        <v>22</v>
      </c>
      <c r="G11" s="156" t="s">
        <v>311</v>
      </c>
      <c r="H11" s="149" t="s">
        <v>22</v>
      </c>
      <c r="I11" s="153" t="s">
        <v>311</v>
      </c>
      <c r="J11" s="150" t="s">
        <v>22</v>
      </c>
      <c r="K11" s="255" t="s">
        <v>23</v>
      </c>
      <c r="L11" s="255"/>
      <c r="M11" s="255"/>
      <c r="N11" s="160"/>
      <c r="O11" s="3"/>
      <c r="P11" s="3"/>
    </row>
    <row r="12" spans="1:16" ht="15.75" thickBot="1">
      <c r="A12" s="4" t="s">
        <v>10</v>
      </c>
      <c r="B12" s="76" t="s">
        <v>87</v>
      </c>
      <c r="C12" s="149" t="s">
        <v>313</v>
      </c>
      <c r="D12" s="148" t="s">
        <v>313</v>
      </c>
      <c r="E12" s="149" t="s">
        <v>313</v>
      </c>
      <c r="F12" s="167" t="s">
        <v>313</v>
      </c>
      <c r="G12" s="150" t="s">
        <v>313</v>
      </c>
      <c r="H12" s="155" t="s">
        <v>311</v>
      </c>
      <c r="I12" s="153" t="s">
        <v>311</v>
      </c>
      <c r="J12" s="150" t="s">
        <v>313</v>
      </c>
      <c r="K12" s="255" t="s">
        <v>23</v>
      </c>
      <c r="L12" s="255"/>
      <c r="M12" s="255"/>
      <c r="N12" s="160"/>
      <c r="O12" s="3"/>
      <c r="P12" s="3"/>
    </row>
    <row r="13" spans="1:16" ht="16.5" thickBot="1" thickTop="1">
      <c r="A13" s="4" t="s">
        <v>11</v>
      </c>
      <c r="B13" s="76" t="s">
        <v>157</v>
      </c>
      <c r="C13" s="149" t="s">
        <v>22</v>
      </c>
      <c r="D13" s="148" t="s">
        <v>22</v>
      </c>
      <c r="E13" s="169" t="s">
        <v>22</v>
      </c>
      <c r="F13" s="168" t="s">
        <v>22</v>
      </c>
      <c r="G13" s="150" t="s">
        <v>22</v>
      </c>
      <c r="H13" s="149" t="s">
        <v>22</v>
      </c>
      <c r="I13" s="148" t="s">
        <v>22</v>
      </c>
      <c r="J13" s="150" t="s">
        <v>22</v>
      </c>
      <c r="K13" s="147" t="s">
        <v>22</v>
      </c>
      <c r="L13" s="147" t="s">
        <v>22</v>
      </c>
      <c r="M13" s="152" t="s">
        <v>22</v>
      </c>
      <c r="N13" s="160"/>
      <c r="O13" s="3"/>
      <c r="P13" s="3"/>
    </row>
    <row r="14" spans="1:16" ht="15.75" customHeight="1" thickTop="1">
      <c r="A14" s="154" t="s">
        <v>314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9"/>
      <c r="O14" s="159"/>
      <c r="P14" s="159"/>
    </row>
    <row r="15" spans="1:14" s="162" customFormat="1" ht="15">
      <c r="A15" s="160" t="s">
        <v>317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</row>
    <row r="16" spans="1:14" s="162" customFormat="1" ht="15">
      <c r="A16" s="2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3"/>
    </row>
    <row r="17" s="162" customFormat="1" ht="15"/>
    <row r="18" s="162" customFormat="1" ht="15"/>
    <row r="19" s="162" customFormat="1" ht="15.75" thickBot="1"/>
    <row r="20" spans="1:5" s="162" customFormat="1" ht="16.5" customHeight="1" thickBot="1" thickTop="1">
      <c r="A20" s="258" t="s">
        <v>0</v>
      </c>
      <c r="B20" s="256" t="s">
        <v>312</v>
      </c>
      <c r="C20" s="1"/>
      <c r="D20" s="1" t="s">
        <v>62</v>
      </c>
      <c r="E20" s="1"/>
    </row>
    <row r="21" spans="1:5" s="162" customFormat="1" ht="16.5" thickBot="1" thickTop="1">
      <c r="A21" s="258"/>
      <c r="B21" s="259"/>
      <c r="C21" s="115" t="s">
        <v>17</v>
      </c>
      <c r="D21" s="115" t="s">
        <v>20</v>
      </c>
      <c r="E21" s="115" t="s">
        <v>21</v>
      </c>
    </row>
    <row r="22" spans="1:5" s="162" customFormat="1" ht="15.75" thickTop="1">
      <c r="A22" s="34" t="s">
        <v>1</v>
      </c>
      <c r="B22" s="75" t="s">
        <v>150</v>
      </c>
      <c r="C22" s="147" t="s">
        <v>22</v>
      </c>
      <c r="D22" s="147" t="s">
        <v>22</v>
      </c>
      <c r="E22" s="152" t="s">
        <v>22</v>
      </c>
    </row>
    <row r="23" spans="1:5" s="162" customFormat="1" ht="15">
      <c r="A23" s="4" t="s">
        <v>2</v>
      </c>
      <c r="B23" s="76" t="s">
        <v>152</v>
      </c>
      <c r="C23" s="255" t="s">
        <v>23</v>
      </c>
      <c r="D23" s="255"/>
      <c r="E23" s="255"/>
    </row>
    <row r="24" spans="1:5" s="162" customFormat="1" ht="25.5">
      <c r="A24" s="4" t="s">
        <v>3</v>
      </c>
      <c r="B24" s="76" t="s">
        <v>153</v>
      </c>
      <c r="C24" s="255" t="s">
        <v>23</v>
      </c>
      <c r="D24" s="255"/>
      <c r="E24" s="255"/>
    </row>
    <row r="25" spans="1:5" ht="15">
      <c r="A25" s="4" t="s">
        <v>4</v>
      </c>
      <c r="B25" s="76" t="s">
        <v>154</v>
      </c>
      <c r="C25" s="255" t="s">
        <v>23</v>
      </c>
      <c r="D25" s="255"/>
      <c r="E25" s="255"/>
    </row>
    <row r="26" spans="1:5" ht="15">
      <c r="A26" s="4" t="s">
        <v>5</v>
      </c>
      <c r="B26" s="76" t="s">
        <v>84</v>
      </c>
      <c r="C26" s="257" t="s">
        <v>23</v>
      </c>
      <c r="D26" s="257"/>
      <c r="E26" s="257"/>
    </row>
    <row r="27" spans="1:5" ht="15">
      <c r="A27" s="4" t="s">
        <v>6</v>
      </c>
      <c r="B27" s="76" t="s">
        <v>85</v>
      </c>
      <c r="C27" s="255" t="s">
        <v>23</v>
      </c>
      <c r="D27" s="255"/>
      <c r="E27" s="255"/>
    </row>
    <row r="28" spans="1:5" ht="25.5">
      <c r="A28" s="4" t="s">
        <v>7</v>
      </c>
      <c r="B28" s="76" t="s">
        <v>86</v>
      </c>
      <c r="C28" s="255" t="s">
        <v>23</v>
      </c>
      <c r="D28" s="255"/>
      <c r="E28" s="255"/>
    </row>
    <row r="29" spans="1:5" ht="15">
      <c r="A29" s="4" t="s">
        <v>8</v>
      </c>
      <c r="B29" s="76" t="s">
        <v>155</v>
      </c>
      <c r="C29" s="255" t="s">
        <v>23</v>
      </c>
      <c r="D29" s="255"/>
      <c r="E29" s="255"/>
    </row>
    <row r="30" spans="1:5" ht="25.5">
      <c r="A30" s="4" t="s">
        <v>9</v>
      </c>
      <c r="B30" s="76" t="s">
        <v>156</v>
      </c>
      <c r="C30" s="255" t="s">
        <v>23</v>
      </c>
      <c r="D30" s="255"/>
      <c r="E30" s="255"/>
    </row>
    <row r="31" spans="1:5" ht="15.75" thickBot="1">
      <c r="A31" s="4" t="s">
        <v>10</v>
      </c>
      <c r="B31" s="76" t="s">
        <v>87</v>
      </c>
      <c r="C31" s="255" t="s">
        <v>23</v>
      </c>
      <c r="D31" s="255"/>
      <c r="E31" s="255"/>
    </row>
    <row r="32" spans="1:5" ht="16.5" thickBot="1" thickTop="1">
      <c r="A32" s="170" t="s">
        <v>11</v>
      </c>
      <c r="B32" s="171" t="s">
        <v>157</v>
      </c>
      <c r="C32" s="103" t="s">
        <v>22</v>
      </c>
      <c r="D32" s="103" t="s">
        <v>22</v>
      </c>
      <c r="E32" s="115" t="s">
        <v>22</v>
      </c>
    </row>
    <row r="33" spans="1:4" ht="15.75" thickTop="1">
      <c r="A33" s="59" t="s">
        <v>314</v>
      </c>
      <c r="B33" s="59"/>
      <c r="C33" s="59"/>
      <c r="D33" s="59"/>
    </row>
    <row r="34" spans="1:4" ht="15">
      <c r="A34" s="160" t="s">
        <v>317</v>
      </c>
      <c r="B34" s="160"/>
      <c r="C34" s="160"/>
      <c r="D34" s="160"/>
    </row>
    <row r="36" ht="15.75" thickBot="1"/>
    <row r="37" spans="1:13" ht="30" customHeight="1" thickBot="1" thickTop="1">
      <c r="A37" s="258" t="s">
        <v>0</v>
      </c>
      <c r="B37" s="256" t="s">
        <v>312</v>
      </c>
      <c r="C37" s="256" t="s">
        <v>15</v>
      </c>
      <c r="D37" s="256"/>
      <c r="E37" s="256" t="s">
        <v>16</v>
      </c>
      <c r="F37" s="256"/>
      <c r="G37" s="256" t="s">
        <v>17</v>
      </c>
      <c r="H37" s="256" t="s">
        <v>18</v>
      </c>
      <c r="I37" s="256"/>
      <c r="J37" s="256" t="s">
        <v>19</v>
      </c>
      <c r="K37" s="1"/>
      <c r="L37" s="1" t="s">
        <v>62</v>
      </c>
      <c r="M37" s="1"/>
    </row>
    <row r="38" spans="1:13" ht="27" thickBot="1" thickTop="1">
      <c r="A38" s="258"/>
      <c r="B38" s="259"/>
      <c r="C38" s="115" t="s">
        <v>63</v>
      </c>
      <c r="D38" s="115" t="s">
        <v>64</v>
      </c>
      <c r="E38" s="115" t="s">
        <v>65</v>
      </c>
      <c r="F38" s="115" t="s">
        <v>66</v>
      </c>
      <c r="G38" s="256"/>
      <c r="H38" s="115" t="s">
        <v>67</v>
      </c>
      <c r="I38" s="115" t="s">
        <v>68</v>
      </c>
      <c r="J38" s="256"/>
      <c r="K38" s="115" t="s">
        <v>17</v>
      </c>
      <c r="L38" s="115" t="s">
        <v>20</v>
      </c>
      <c r="M38" s="115" t="s">
        <v>21</v>
      </c>
    </row>
    <row r="39" spans="1:13" ht="15.75" thickTop="1">
      <c r="A39" s="34" t="s">
        <v>1</v>
      </c>
      <c r="B39" s="75" t="s">
        <v>150</v>
      </c>
      <c r="C39" s="145" t="s">
        <v>22</v>
      </c>
      <c r="D39" s="146" t="s">
        <v>22</v>
      </c>
      <c r="E39" s="145" t="s">
        <v>22</v>
      </c>
      <c r="F39" s="165" t="s">
        <v>22</v>
      </c>
      <c r="G39" s="147" t="s">
        <v>22</v>
      </c>
      <c r="H39" s="145" t="s">
        <v>22</v>
      </c>
      <c r="I39" s="146" t="s">
        <v>22</v>
      </c>
      <c r="J39" s="147" t="s">
        <v>22</v>
      </c>
      <c r="K39" s="147" t="s">
        <v>22</v>
      </c>
      <c r="L39" s="147" t="s">
        <v>22</v>
      </c>
      <c r="M39" s="152" t="s">
        <v>22</v>
      </c>
    </row>
    <row r="40" spans="1:13" ht="15">
      <c r="A40" s="4" t="s">
        <v>2</v>
      </c>
      <c r="B40" s="76" t="s">
        <v>152</v>
      </c>
      <c r="C40" s="149" t="s">
        <v>22</v>
      </c>
      <c r="D40" s="148" t="s">
        <v>22</v>
      </c>
      <c r="E40" s="149" t="s">
        <v>22</v>
      </c>
      <c r="F40" s="167" t="s">
        <v>22</v>
      </c>
      <c r="G40" s="150" t="s">
        <v>22</v>
      </c>
      <c r="H40" s="149" t="s">
        <v>22</v>
      </c>
      <c r="I40" s="148" t="s">
        <v>22</v>
      </c>
      <c r="J40" s="150" t="s">
        <v>22</v>
      </c>
      <c r="K40" s="255" t="s">
        <v>23</v>
      </c>
      <c r="L40" s="255"/>
      <c r="M40" s="255"/>
    </row>
    <row r="41" spans="1:13" ht="25.5">
      <c r="A41" s="4" t="s">
        <v>3</v>
      </c>
      <c r="B41" s="76" t="s">
        <v>153</v>
      </c>
      <c r="C41" s="149" t="s">
        <v>22</v>
      </c>
      <c r="D41" s="148" t="s">
        <v>22</v>
      </c>
      <c r="E41" s="149" t="s">
        <v>22</v>
      </c>
      <c r="F41" s="167" t="s">
        <v>22</v>
      </c>
      <c r="G41" s="150" t="s">
        <v>22</v>
      </c>
      <c r="H41" s="149" t="s">
        <v>22</v>
      </c>
      <c r="I41" s="148" t="s">
        <v>22</v>
      </c>
      <c r="J41" s="150" t="s">
        <v>22</v>
      </c>
      <c r="K41" s="255" t="s">
        <v>23</v>
      </c>
      <c r="L41" s="255"/>
      <c r="M41" s="255"/>
    </row>
    <row r="42" spans="1:13" ht="15">
      <c r="A42" s="4" t="s">
        <v>4</v>
      </c>
      <c r="B42" s="76" t="s">
        <v>154</v>
      </c>
      <c r="C42" s="149" t="s">
        <v>22</v>
      </c>
      <c r="D42" s="148" t="s">
        <v>22</v>
      </c>
      <c r="E42" s="149" t="s">
        <v>22</v>
      </c>
      <c r="F42" s="167" t="s">
        <v>22</v>
      </c>
      <c r="G42" s="150" t="s">
        <v>22</v>
      </c>
      <c r="H42" s="149" t="s">
        <v>22</v>
      </c>
      <c r="I42" s="148" t="s">
        <v>22</v>
      </c>
      <c r="J42" s="150" t="s">
        <v>22</v>
      </c>
      <c r="K42" s="255" t="s">
        <v>23</v>
      </c>
      <c r="L42" s="255"/>
      <c r="M42" s="255"/>
    </row>
    <row r="43" spans="1:13" ht="15">
      <c r="A43" s="4" t="s">
        <v>5</v>
      </c>
      <c r="B43" s="76" t="s">
        <v>84</v>
      </c>
      <c r="C43" s="149" t="s">
        <v>22</v>
      </c>
      <c r="D43" s="148" t="s">
        <v>22</v>
      </c>
      <c r="E43" s="149" t="s">
        <v>22</v>
      </c>
      <c r="F43" s="167" t="s">
        <v>22</v>
      </c>
      <c r="G43" s="150" t="s">
        <v>22</v>
      </c>
      <c r="H43" s="149" t="s">
        <v>22</v>
      </c>
      <c r="I43" s="148" t="s">
        <v>22</v>
      </c>
      <c r="J43" s="150" t="s">
        <v>22</v>
      </c>
      <c r="K43" s="257" t="s">
        <v>23</v>
      </c>
      <c r="L43" s="257"/>
      <c r="M43" s="257"/>
    </row>
    <row r="44" spans="1:13" ht="15">
      <c r="A44" s="4" t="s">
        <v>6</v>
      </c>
      <c r="B44" s="76" t="s">
        <v>85</v>
      </c>
      <c r="C44" s="149" t="s">
        <v>22</v>
      </c>
      <c r="D44" s="148" t="s">
        <v>22</v>
      </c>
      <c r="E44" s="149" t="s">
        <v>22</v>
      </c>
      <c r="F44" s="167" t="s">
        <v>22</v>
      </c>
      <c r="G44" s="150" t="s">
        <v>22</v>
      </c>
      <c r="H44" s="149" t="s">
        <v>22</v>
      </c>
      <c r="I44" s="148" t="s">
        <v>22</v>
      </c>
      <c r="J44" s="150" t="s">
        <v>22</v>
      </c>
      <c r="K44" s="255" t="s">
        <v>23</v>
      </c>
      <c r="L44" s="255"/>
      <c r="M44" s="255"/>
    </row>
    <row r="45" spans="1:13" ht="25.5">
      <c r="A45" s="4" t="s">
        <v>7</v>
      </c>
      <c r="B45" s="76" t="s">
        <v>86</v>
      </c>
      <c r="C45" s="149" t="s">
        <v>22</v>
      </c>
      <c r="D45" s="148" t="s">
        <v>22</v>
      </c>
      <c r="E45" s="149" t="s">
        <v>22</v>
      </c>
      <c r="F45" s="167" t="s">
        <v>22</v>
      </c>
      <c r="G45" s="150" t="s">
        <v>22</v>
      </c>
      <c r="H45" s="149" t="s">
        <v>22</v>
      </c>
      <c r="I45" s="148" t="s">
        <v>22</v>
      </c>
      <c r="J45" s="150" t="s">
        <v>22</v>
      </c>
      <c r="K45" s="255" t="s">
        <v>23</v>
      </c>
      <c r="L45" s="255"/>
      <c r="M45" s="255"/>
    </row>
    <row r="46" spans="1:13" ht="15">
      <c r="A46" s="4" t="s">
        <v>8</v>
      </c>
      <c r="B46" s="76" t="s">
        <v>155</v>
      </c>
      <c r="C46" s="149" t="s">
        <v>22</v>
      </c>
      <c r="D46" s="148" t="s">
        <v>22</v>
      </c>
      <c r="E46" s="149" t="s">
        <v>22</v>
      </c>
      <c r="F46" s="167" t="s">
        <v>22</v>
      </c>
      <c r="G46" s="150" t="s">
        <v>22</v>
      </c>
      <c r="H46" s="149" t="s">
        <v>22</v>
      </c>
      <c r="I46" s="148" t="s">
        <v>22</v>
      </c>
      <c r="J46" s="150" t="s">
        <v>22</v>
      </c>
      <c r="K46" s="255" t="s">
        <v>23</v>
      </c>
      <c r="L46" s="255"/>
      <c r="M46" s="255"/>
    </row>
    <row r="47" spans="1:13" ht="25.5">
      <c r="A47" s="4" t="s">
        <v>9</v>
      </c>
      <c r="B47" s="76" t="s">
        <v>156</v>
      </c>
      <c r="C47" s="149" t="s">
        <v>22</v>
      </c>
      <c r="D47" s="148" t="s">
        <v>22</v>
      </c>
      <c r="E47" s="149" t="s">
        <v>22</v>
      </c>
      <c r="F47" s="167" t="s">
        <v>22</v>
      </c>
      <c r="G47" s="150" t="s">
        <v>22</v>
      </c>
      <c r="H47" s="149" t="s">
        <v>22</v>
      </c>
      <c r="I47" s="148" t="s">
        <v>22</v>
      </c>
      <c r="J47" s="150" t="s">
        <v>22</v>
      </c>
      <c r="K47" s="255" t="s">
        <v>23</v>
      </c>
      <c r="L47" s="255"/>
      <c r="M47" s="255"/>
    </row>
    <row r="48" spans="1:13" ht="15.75" thickBot="1">
      <c r="A48" s="4" t="s">
        <v>10</v>
      </c>
      <c r="B48" s="76" t="s">
        <v>87</v>
      </c>
      <c r="C48" s="149" t="s">
        <v>22</v>
      </c>
      <c r="D48" s="148" t="s">
        <v>22</v>
      </c>
      <c r="E48" s="149" t="s">
        <v>22</v>
      </c>
      <c r="F48" s="167" t="s">
        <v>22</v>
      </c>
      <c r="G48" s="150" t="s">
        <v>22</v>
      </c>
      <c r="H48" s="149" t="s">
        <v>22</v>
      </c>
      <c r="I48" s="148" t="s">
        <v>22</v>
      </c>
      <c r="J48" s="150" t="s">
        <v>22</v>
      </c>
      <c r="K48" s="255" t="s">
        <v>23</v>
      </c>
      <c r="L48" s="255"/>
      <c r="M48" s="255"/>
    </row>
    <row r="49" spans="1:13" ht="16.5" thickBot="1" thickTop="1">
      <c r="A49" s="170" t="s">
        <v>11</v>
      </c>
      <c r="B49" s="171" t="s">
        <v>157</v>
      </c>
      <c r="C49" s="169" t="s">
        <v>22</v>
      </c>
      <c r="D49" s="174" t="s">
        <v>22</v>
      </c>
      <c r="E49" s="169" t="s">
        <v>22</v>
      </c>
      <c r="F49" s="175" t="s">
        <v>22</v>
      </c>
      <c r="G49" s="176" t="s">
        <v>22</v>
      </c>
      <c r="H49" s="169" t="s">
        <v>22</v>
      </c>
      <c r="I49" s="174" t="s">
        <v>22</v>
      </c>
      <c r="J49" s="176" t="s">
        <v>22</v>
      </c>
      <c r="K49" s="103" t="s">
        <v>22</v>
      </c>
      <c r="L49" s="103" t="s">
        <v>22</v>
      </c>
      <c r="M49" s="115" t="s">
        <v>22</v>
      </c>
    </row>
    <row r="50" ht="15.75" thickTop="1"/>
  </sheetData>
  <sheetProtection/>
  <mergeCells count="43">
    <mergeCell ref="K44:M44"/>
    <mergeCell ref="K40:M40"/>
    <mergeCell ref="K41:M41"/>
    <mergeCell ref="K42:M42"/>
    <mergeCell ref="K43:M43"/>
    <mergeCell ref="K45:M45"/>
    <mergeCell ref="K46:M46"/>
    <mergeCell ref="K47:M47"/>
    <mergeCell ref="K48:M48"/>
    <mergeCell ref="G37:G38"/>
    <mergeCell ref="H37:I37"/>
    <mergeCell ref="J37:J38"/>
    <mergeCell ref="C28:E28"/>
    <mergeCell ref="C29:E29"/>
    <mergeCell ref="C30:E30"/>
    <mergeCell ref="C31:E31"/>
    <mergeCell ref="C37:D37"/>
    <mergeCell ref="C23:E23"/>
    <mergeCell ref="C26:E26"/>
    <mergeCell ref="C27:E27"/>
    <mergeCell ref="E37:F37"/>
    <mergeCell ref="A20:A21"/>
    <mergeCell ref="B20:B21"/>
    <mergeCell ref="A37:A38"/>
    <mergeCell ref="B37:B38"/>
    <mergeCell ref="A1:A2"/>
    <mergeCell ref="B1:B2"/>
    <mergeCell ref="G1:G2"/>
    <mergeCell ref="K6:M6"/>
    <mergeCell ref="K5:M5"/>
    <mergeCell ref="K4:M4"/>
    <mergeCell ref="H1:I1"/>
    <mergeCell ref="C1:D1"/>
    <mergeCell ref="E1:F1"/>
    <mergeCell ref="C25:E25"/>
    <mergeCell ref="K7:M7"/>
    <mergeCell ref="K10:M10"/>
    <mergeCell ref="K11:M11"/>
    <mergeCell ref="K12:M12"/>
    <mergeCell ref="K9:M9"/>
    <mergeCell ref="J1:J2"/>
    <mergeCell ref="K8:M8"/>
    <mergeCell ref="C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8"/>
  <sheetViews>
    <sheetView zoomScale="85" zoomScaleNormal="85" zoomScalePageLayoutView="0" workbookViewId="0" topLeftCell="A142">
      <selection activeCell="F135" sqref="F135"/>
    </sheetView>
  </sheetViews>
  <sheetFormatPr defaultColWidth="9.140625" defaultRowHeight="15"/>
  <cols>
    <col min="1" max="1" width="4.7109375" style="42" bestFit="1" customWidth="1"/>
    <col min="2" max="2" width="41.28125" style="92" customWidth="1"/>
    <col min="3" max="3" width="16.7109375" style="137" customWidth="1"/>
    <col min="4" max="4" width="14.7109375" style="32" customWidth="1"/>
    <col min="5" max="5" width="14.28125" style="32" customWidth="1"/>
    <col min="6" max="6" width="14.8515625" style="92" customWidth="1"/>
    <col min="7" max="7" width="11.140625" style="92" customWidth="1"/>
    <col min="8" max="8" width="14.140625" style="221" customWidth="1"/>
    <col min="9" max="9" width="11.140625" style="32" customWidth="1"/>
    <col min="10" max="10" width="15.28125" style="184" customWidth="1"/>
    <col min="11" max="16384" width="9.140625" style="32" customWidth="1"/>
  </cols>
  <sheetData>
    <row r="1" spans="1:9" ht="16.5" thickBot="1" thickTop="1">
      <c r="A1" s="38" t="s">
        <v>1</v>
      </c>
      <c r="B1" s="39" t="s">
        <v>150</v>
      </c>
      <c r="C1" s="138"/>
      <c r="D1" s="104"/>
      <c r="E1" s="105"/>
      <c r="F1" s="263" t="s">
        <v>24</v>
      </c>
      <c r="G1" s="263"/>
      <c r="H1" s="263"/>
      <c r="I1" s="263"/>
    </row>
    <row r="2" spans="1:9" ht="72.75" customHeight="1" thickBot="1" thickTop="1">
      <c r="A2" s="103" t="s">
        <v>0</v>
      </c>
      <c r="B2" s="103" t="s">
        <v>25</v>
      </c>
      <c r="C2" s="140" t="s">
        <v>441</v>
      </c>
      <c r="D2" s="5" t="s">
        <v>318</v>
      </c>
      <c r="E2" s="37" t="s">
        <v>26</v>
      </c>
      <c r="F2" s="35" t="s">
        <v>27</v>
      </c>
      <c r="G2" s="35" t="s">
        <v>28</v>
      </c>
      <c r="H2" s="103" t="s">
        <v>29</v>
      </c>
      <c r="I2" s="35" t="s">
        <v>30</v>
      </c>
    </row>
    <row r="3" spans="1:9" ht="39" thickTop="1">
      <c r="A3" s="26" t="s">
        <v>1</v>
      </c>
      <c r="B3" s="70" t="s">
        <v>163</v>
      </c>
      <c r="C3" s="123">
        <v>3000000</v>
      </c>
      <c r="D3" s="72">
        <v>1200</v>
      </c>
      <c r="E3" s="222" t="s">
        <v>370</v>
      </c>
      <c r="F3" s="207" t="s">
        <v>371</v>
      </c>
      <c r="G3" s="207" t="s">
        <v>372</v>
      </c>
      <c r="H3" s="207"/>
      <c r="I3" s="207" t="s">
        <v>373</v>
      </c>
    </row>
    <row r="4" spans="1:9" ht="25.5">
      <c r="A4" s="26" t="s">
        <v>2</v>
      </c>
      <c r="B4" s="70" t="s">
        <v>118</v>
      </c>
      <c r="C4" s="123">
        <v>780482.91</v>
      </c>
      <c r="D4" s="107">
        <v>116.18</v>
      </c>
      <c r="E4" s="120"/>
      <c r="F4" s="207" t="s">
        <v>374</v>
      </c>
      <c r="G4" s="207" t="s">
        <v>375</v>
      </c>
      <c r="H4" s="26"/>
      <c r="I4" s="207" t="s">
        <v>376</v>
      </c>
    </row>
    <row r="5" spans="1:9" ht="51">
      <c r="A5" s="26" t="s">
        <v>3</v>
      </c>
      <c r="B5" s="70" t="s">
        <v>420</v>
      </c>
      <c r="C5" s="123">
        <v>1500000</v>
      </c>
      <c r="D5" s="101">
        <v>600</v>
      </c>
      <c r="E5" s="120" t="s">
        <v>377</v>
      </c>
      <c r="F5" s="207" t="s">
        <v>378</v>
      </c>
      <c r="G5" s="207" t="s">
        <v>379</v>
      </c>
      <c r="H5" s="26"/>
      <c r="I5" s="207" t="s">
        <v>380</v>
      </c>
    </row>
    <row r="6" spans="1:9" ht="25.5">
      <c r="A6" s="26" t="s">
        <v>4</v>
      </c>
      <c r="B6" s="70" t="s">
        <v>448</v>
      </c>
      <c r="C6" s="123">
        <v>1009025</v>
      </c>
      <c r="D6" s="101">
        <v>403.61</v>
      </c>
      <c r="E6" s="120" t="s">
        <v>381</v>
      </c>
      <c r="F6" s="207" t="s">
        <v>378</v>
      </c>
      <c r="G6" s="207" t="s">
        <v>382</v>
      </c>
      <c r="H6" s="26"/>
      <c r="I6" s="207" t="s">
        <v>376</v>
      </c>
    </row>
    <row r="7" spans="1:9" ht="25.5">
      <c r="A7" s="26" t="s">
        <v>5</v>
      </c>
      <c r="B7" s="70" t="s">
        <v>397</v>
      </c>
      <c r="C7" s="126">
        <v>138320</v>
      </c>
      <c r="D7" s="101">
        <v>69.16</v>
      </c>
      <c r="E7" s="120"/>
      <c r="F7" s="207" t="s">
        <v>378</v>
      </c>
      <c r="G7" s="207" t="s">
        <v>382</v>
      </c>
      <c r="H7" s="26"/>
      <c r="I7" s="207" t="s">
        <v>383</v>
      </c>
    </row>
    <row r="8" spans="1:9" ht="25.5">
      <c r="A8" s="26" t="s">
        <v>6</v>
      </c>
      <c r="B8" s="70" t="s">
        <v>396</v>
      </c>
      <c r="C8" s="126">
        <v>500000</v>
      </c>
      <c r="D8" s="101">
        <v>320</v>
      </c>
      <c r="E8" s="120" t="s">
        <v>377</v>
      </c>
      <c r="F8" s="207" t="s">
        <v>378</v>
      </c>
      <c r="G8" s="207" t="s">
        <v>382</v>
      </c>
      <c r="H8" s="26"/>
      <c r="I8" s="207" t="s">
        <v>383</v>
      </c>
    </row>
    <row r="9" spans="1:9" ht="15">
      <c r="A9" s="26" t="s">
        <v>7</v>
      </c>
      <c r="B9" s="70" t="s">
        <v>115</v>
      </c>
      <c r="C9" s="123">
        <v>55500</v>
      </c>
      <c r="D9" s="101">
        <v>37</v>
      </c>
      <c r="E9" s="120"/>
      <c r="F9" s="207"/>
      <c r="G9" s="207"/>
      <c r="H9" s="26"/>
      <c r="I9" s="26"/>
    </row>
    <row r="10" spans="1:10" s="50" customFormat="1" ht="25.5">
      <c r="A10" s="26" t="s">
        <v>8</v>
      </c>
      <c r="B10" s="70" t="s">
        <v>303</v>
      </c>
      <c r="C10" s="123">
        <v>204705</v>
      </c>
      <c r="D10" s="72">
        <v>136.47</v>
      </c>
      <c r="E10" s="120" t="s">
        <v>381</v>
      </c>
      <c r="F10" s="207" t="s">
        <v>378</v>
      </c>
      <c r="G10" s="207" t="s">
        <v>382</v>
      </c>
      <c r="H10" s="26"/>
      <c r="I10" s="26" t="s">
        <v>198</v>
      </c>
      <c r="J10" s="184"/>
    </row>
    <row r="11" spans="1:10" s="50" customFormat="1" ht="51">
      <c r="A11" s="26" t="s">
        <v>9</v>
      </c>
      <c r="B11" s="70" t="s">
        <v>302</v>
      </c>
      <c r="C11" s="123">
        <v>97580</v>
      </c>
      <c r="D11" s="72">
        <v>48.79</v>
      </c>
      <c r="E11" s="120" t="s">
        <v>381</v>
      </c>
      <c r="F11" s="207" t="s">
        <v>378</v>
      </c>
      <c r="G11" s="207" t="s">
        <v>379</v>
      </c>
      <c r="H11" s="26"/>
      <c r="I11" s="26" t="s">
        <v>160</v>
      </c>
      <c r="J11" s="184"/>
    </row>
    <row r="12" spans="1:10" s="50" customFormat="1" ht="30">
      <c r="A12" s="26" t="s">
        <v>10</v>
      </c>
      <c r="B12" s="243" t="s">
        <v>430</v>
      </c>
      <c r="C12" s="123">
        <v>53500</v>
      </c>
      <c r="D12" s="72">
        <v>26.75</v>
      </c>
      <c r="E12" s="120" t="s">
        <v>384</v>
      </c>
      <c r="F12" s="207" t="s">
        <v>385</v>
      </c>
      <c r="G12" s="207" t="s">
        <v>386</v>
      </c>
      <c r="H12" s="26"/>
      <c r="I12" s="26" t="s">
        <v>92</v>
      </c>
      <c r="J12" s="184"/>
    </row>
    <row r="13" spans="1:10" s="50" customFormat="1" ht="30">
      <c r="A13" s="26" t="s">
        <v>11</v>
      </c>
      <c r="B13" s="243" t="s">
        <v>431</v>
      </c>
      <c r="C13" s="123">
        <v>86820</v>
      </c>
      <c r="D13" s="72">
        <v>43.41</v>
      </c>
      <c r="E13" s="120" t="s">
        <v>384</v>
      </c>
      <c r="F13" s="207" t="s">
        <v>385</v>
      </c>
      <c r="G13" s="207" t="s">
        <v>386</v>
      </c>
      <c r="H13" s="26"/>
      <c r="I13" s="26" t="s">
        <v>92</v>
      </c>
      <c r="J13" s="184"/>
    </row>
    <row r="14" spans="1:10" s="50" customFormat="1" ht="30">
      <c r="A14" s="26" t="s">
        <v>12</v>
      </c>
      <c r="B14" s="243" t="s">
        <v>432</v>
      </c>
      <c r="C14" s="123">
        <v>86800</v>
      </c>
      <c r="D14" s="72">
        <v>43.4</v>
      </c>
      <c r="E14" s="120" t="s">
        <v>384</v>
      </c>
      <c r="F14" s="207" t="s">
        <v>385</v>
      </c>
      <c r="G14" s="207" t="s">
        <v>386</v>
      </c>
      <c r="H14" s="26"/>
      <c r="I14" s="26" t="s">
        <v>92</v>
      </c>
      <c r="J14" s="184"/>
    </row>
    <row r="15" spans="1:10" s="50" customFormat="1" ht="30">
      <c r="A15" s="26" t="s">
        <v>13</v>
      </c>
      <c r="B15" s="243" t="s">
        <v>433</v>
      </c>
      <c r="C15" s="123">
        <v>86800</v>
      </c>
      <c r="D15" s="72">
        <v>43.4</v>
      </c>
      <c r="E15" s="120" t="s">
        <v>384</v>
      </c>
      <c r="F15" s="207" t="s">
        <v>385</v>
      </c>
      <c r="G15" s="207" t="s">
        <v>386</v>
      </c>
      <c r="H15" s="207"/>
      <c r="I15" s="26" t="s">
        <v>92</v>
      </c>
      <c r="J15" s="184"/>
    </row>
    <row r="16" spans="1:10" s="50" customFormat="1" ht="30">
      <c r="A16" s="26" t="s">
        <v>40</v>
      </c>
      <c r="B16" s="243" t="s">
        <v>434</v>
      </c>
      <c r="C16" s="123">
        <v>73000</v>
      </c>
      <c r="D16" s="72">
        <v>36.5</v>
      </c>
      <c r="E16" s="120" t="s">
        <v>384</v>
      </c>
      <c r="F16" s="207" t="s">
        <v>385</v>
      </c>
      <c r="G16" s="207" t="s">
        <v>386</v>
      </c>
      <c r="H16" s="207"/>
      <c r="I16" s="26" t="s">
        <v>92</v>
      </c>
      <c r="J16" s="184"/>
    </row>
    <row r="17" spans="1:10" s="50" customFormat="1" ht="30">
      <c r="A17" s="26" t="s">
        <v>299</v>
      </c>
      <c r="B17" s="243" t="s">
        <v>435</v>
      </c>
      <c r="C17" s="123">
        <v>53600</v>
      </c>
      <c r="D17" s="72">
        <v>26.8</v>
      </c>
      <c r="E17" s="120" t="s">
        <v>384</v>
      </c>
      <c r="F17" s="207" t="s">
        <v>385</v>
      </c>
      <c r="G17" s="207" t="s">
        <v>386</v>
      </c>
      <c r="H17" s="207"/>
      <c r="I17" s="26" t="s">
        <v>92</v>
      </c>
      <c r="J17" s="184"/>
    </row>
    <row r="18" spans="1:10" s="50" customFormat="1" ht="30">
      <c r="A18" s="26" t="s">
        <v>300</v>
      </c>
      <c r="B18" s="243" t="s">
        <v>436</v>
      </c>
      <c r="C18" s="123">
        <v>86800</v>
      </c>
      <c r="D18" s="72">
        <v>43.4</v>
      </c>
      <c r="E18" s="120" t="s">
        <v>384</v>
      </c>
      <c r="F18" s="207" t="s">
        <v>385</v>
      </c>
      <c r="G18" s="207" t="s">
        <v>386</v>
      </c>
      <c r="H18" s="207"/>
      <c r="I18" s="26" t="s">
        <v>92</v>
      </c>
      <c r="J18" s="184"/>
    </row>
    <row r="19" spans="1:10" s="50" customFormat="1" ht="25.5">
      <c r="A19" s="26" t="s">
        <v>44</v>
      </c>
      <c r="B19" s="244" t="s">
        <v>112</v>
      </c>
      <c r="C19" s="123">
        <v>143580</v>
      </c>
      <c r="D19" s="72">
        <v>71.79</v>
      </c>
      <c r="E19" s="120" t="s">
        <v>381</v>
      </c>
      <c r="F19" s="207" t="s">
        <v>378</v>
      </c>
      <c r="G19" s="207" t="s">
        <v>382</v>
      </c>
      <c r="H19" s="207"/>
      <c r="I19" s="207" t="s">
        <v>376</v>
      </c>
      <c r="J19" s="184"/>
    </row>
    <row r="20" spans="1:10" s="50" customFormat="1" ht="25.5">
      <c r="A20" s="26" t="s">
        <v>45</v>
      </c>
      <c r="B20" s="70" t="s">
        <v>306</v>
      </c>
      <c r="C20" s="123">
        <v>58120</v>
      </c>
      <c r="D20" s="72">
        <v>29.06</v>
      </c>
      <c r="E20" s="120" t="s">
        <v>381</v>
      </c>
      <c r="F20" s="207" t="s">
        <v>378</v>
      </c>
      <c r="G20" s="207" t="s">
        <v>382</v>
      </c>
      <c r="H20" s="207"/>
      <c r="I20" s="207" t="s">
        <v>376</v>
      </c>
      <c r="J20" s="184"/>
    </row>
    <row r="21" spans="1:10" s="50" customFormat="1" ht="25.5">
      <c r="A21" s="26" t="s">
        <v>46</v>
      </c>
      <c r="B21" s="70" t="s">
        <v>113</v>
      </c>
      <c r="C21" s="123">
        <v>56820</v>
      </c>
      <c r="D21" s="72">
        <v>28.41</v>
      </c>
      <c r="E21" s="120" t="s">
        <v>381</v>
      </c>
      <c r="F21" s="207" t="s">
        <v>378</v>
      </c>
      <c r="G21" s="207" t="s">
        <v>382</v>
      </c>
      <c r="H21" s="207"/>
      <c r="I21" s="207" t="s">
        <v>376</v>
      </c>
      <c r="J21" s="184"/>
    </row>
    <row r="22" spans="1:10" s="50" customFormat="1" ht="51">
      <c r="A22" s="26" t="s">
        <v>47</v>
      </c>
      <c r="B22" s="70" t="s">
        <v>305</v>
      </c>
      <c r="C22" s="123">
        <v>154820</v>
      </c>
      <c r="D22" s="72">
        <v>77.41</v>
      </c>
      <c r="E22" s="120" t="s">
        <v>381</v>
      </c>
      <c r="F22" s="207" t="s">
        <v>378</v>
      </c>
      <c r="G22" s="207" t="s">
        <v>379</v>
      </c>
      <c r="H22" s="207"/>
      <c r="I22" s="207" t="s">
        <v>376</v>
      </c>
      <c r="J22" s="184"/>
    </row>
    <row r="23" spans="1:10" s="50" customFormat="1" ht="51">
      <c r="A23" s="26" t="s">
        <v>48</v>
      </c>
      <c r="B23" s="70" t="s">
        <v>114</v>
      </c>
      <c r="C23" s="123">
        <v>156700</v>
      </c>
      <c r="D23" s="72">
        <v>78.35</v>
      </c>
      <c r="E23" s="120" t="s">
        <v>381</v>
      </c>
      <c r="F23" s="207" t="s">
        <v>378</v>
      </c>
      <c r="G23" s="207" t="s">
        <v>379</v>
      </c>
      <c r="H23" s="207"/>
      <c r="I23" s="207" t="s">
        <v>376</v>
      </c>
      <c r="J23" s="184"/>
    </row>
    <row r="24" spans="1:10" s="50" customFormat="1" ht="25.5">
      <c r="A24" s="26" t="s">
        <v>49</v>
      </c>
      <c r="B24" s="70" t="s">
        <v>337</v>
      </c>
      <c r="C24" s="123">
        <v>327551.56</v>
      </c>
      <c r="D24" s="72">
        <v>157.29</v>
      </c>
      <c r="E24" s="120"/>
      <c r="F24" s="207" t="s">
        <v>387</v>
      </c>
      <c r="G24" s="207" t="s">
        <v>382</v>
      </c>
      <c r="H24" s="207"/>
      <c r="I24" s="207"/>
      <c r="J24" s="184"/>
    </row>
    <row r="25" spans="1:9" ht="15">
      <c r="A25" s="26" t="s">
        <v>50</v>
      </c>
      <c r="B25" s="70" t="s">
        <v>336</v>
      </c>
      <c r="C25" s="126">
        <v>1434387.69</v>
      </c>
      <c r="D25" s="72">
        <v>345.4</v>
      </c>
      <c r="E25" s="120"/>
      <c r="F25" s="207"/>
      <c r="G25" s="207"/>
      <c r="H25" s="207"/>
      <c r="I25" s="207"/>
    </row>
    <row r="26" spans="1:9" ht="25.5">
      <c r="A26" s="26" t="s">
        <v>51</v>
      </c>
      <c r="B26" s="70" t="s">
        <v>335</v>
      </c>
      <c r="C26" s="126">
        <v>395205.00000000006</v>
      </c>
      <c r="D26" s="72">
        <v>263.47</v>
      </c>
      <c r="E26" s="120"/>
      <c r="F26" s="207" t="s">
        <v>159</v>
      </c>
      <c r="G26" s="207" t="s">
        <v>375</v>
      </c>
      <c r="H26" s="207"/>
      <c r="I26" s="207" t="s">
        <v>388</v>
      </c>
    </row>
    <row r="27" spans="1:9" ht="63.75">
      <c r="A27" s="26" t="s">
        <v>52</v>
      </c>
      <c r="B27" s="70" t="s">
        <v>339</v>
      </c>
      <c r="C27" s="123">
        <v>833726.86</v>
      </c>
      <c r="D27" s="72">
        <v>302</v>
      </c>
      <c r="E27" s="222" t="s">
        <v>389</v>
      </c>
      <c r="F27" s="207" t="s">
        <v>390</v>
      </c>
      <c r="G27" s="207"/>
      <c r="H27" s="207"/>
      <c r="I27" s="207" t="s">
        <v>198</v>
      </c>
    </row>
    <row r="28" spans="1:9" ht="25.5">
      <c r="A28" s="26" t="s">
        <v>53</v>
      </c>
      <c r="B28" s="70" t="s">
        <v>338</v>
      </c>
      <c r="C28" s="123">
        <v>505056.87</v>
      </c>
      <c r="D28" s="72">
        <v>333.5</v>
      </c>
      <c r="E28" s="120"/>
      <c r="F28" s="207" t="s">
        <v>390</v>
      </c>
      <c r="G28" s="207"/>
      <c r="H28" s="207" t="s">
        <v>391</v>
      </c>
      <c r="I28" s="207" t="s">
        <v>392</v>
      </c>
    </row>
    <row r="29" spans="1:9" ht="15">
      <c r="A29" s="26" t="s">
        <v>54</v>
      </c>
      <c r="B29" s="70" t="s">
        <v>340</v>
      </c>
      <c r="C29" s="123">
        <v>258400</v>
      </c>
      <c r="D29" s="72"/>
      <c r="E29" s="120"/>
      <c r="F29" s="207"/>
      <c r="G29" s="207"/>
      <c r="H29" s="207"/>
      <c r="I29" s="207"/>
    </row>
    <row r="30" spans="1:9" ht="25.5">
      <c r="A30" s="26" t="s">
        <v>55</v>
      </c>
      <c r="B30" s="70" t="s">
        <v>341</v>
      </c>
      <c r="C30" s="123">
        <v>1430496.11</v>
      </c>
      <c r="D30" s="72">
        <v>696</v>
      </c>
      <c r="E30" s="120" t="s">
        <v>381</v>
      </c>
      <c r="F30" s="207" t="s">
        <v>378</v>
      </c>
      <c r="G30" s="207" t="s">
        <v>382</v>
      </c>
      <c r="H30" s="207"/>
      <c r="I30" s="207" t="s">
        <v>393</v>
      </c>
    </row>
    <row r="31" spans="1:9" ht="25.5">
      <c r="A31" s="26" t="s">
        <v>56</v>
      </c>
      <c r="B31" s="70" t="s">
        <v>342</v>
      </c>
      <c r="C31" s="123">
        <v>547455</v>
      </c>
      <c r="D31" s="72">
        <v>364.97</v>
      </c>
      <c r="E31" s="120" t="s">
        <v>381</v>
      </c>
      <c r="F31" s="207" t="s">
        <v>378</v>
      </c>
      <c r="G31" s="207" t="s">
        <v>382</v>
      </c>
      <c r="H31" s="207"/>
      <c r="I31" s="207"/>
    </row>
    <row r="32" spans="1:9" ht="25.5">
      <c r="A32" s="26" t="s">
        <v>57</v>
      </c>
      <c r="B32" s="70" t="s">
        <v>343</v>
      </c>
      <c r="C32" s="126">
        <v>250000</v>
      </c>
      <c r="D32" s="72">
        <v>163.5</v>
      </c>
      <c r="E32" s="120"/>
      <c r="F32" s="207" t="s">
        <v>378</v>
      </c>
      <c r="G32" s="207" t="s">
        <v>79</v>
      </c>
      <c r="H32" s="207" t="s">
        <v>394</v>
      </c>
      <c r="I32" s="207" t="s">
        <v>92</v>
      </c>
    </row>
    <row r="33" spans="1:9" ht="38.25">
      <c r="A33" s="26" t="s">
        <v>58</v>
      </c>
      <c r="B33" s="70" t="s">
        <v>345</v>
      </c>
      <c r="C33" s="126">
        <v>200000</v>
      </c>
      <c r="D33" s="72">
        <v>114.74</v>
      </c>
      <c r="E33" s="120"/>
      <c r="F33" s="207" t="s">
        <v>387</v>
      </c>
      <c r="G33" s="207"/>
      <c r="H33" s="207" t="s">
        <v>395</v>
      </c>
      <c r="I33" s="26" t="s">
        <v>160</v>
      </c>
    </row>
    <row r="34" spans="1:9" ht="25.5">
      <c r="A34" s="26" t="s">
        <v>59</v>
      </c>
      <c r="B34" s="70" t="s">
        <v>344</v>
      </c>
      <c r="C34" s="123">
        <v>361500</v>
      </c>
      <c r="D34" s="72">
        <v>241</v>
      </c>
      <c r="E34" s="120"/>
      <c r="F34" s="207" t="s">
        <v>410</v>
      </c>
      <c r="G34" s="207"/>
      <c r="H34" s="207" t="s">
        <v>411</v>
      </c>
      <c r="I34" s="26" t="s">
        <v>412</v>
      </c>
    </row>
    <row r="35" spans="1:9" ht="38.25">
      <c r="A35" s="26" t="s">
        <v>60</v>
      </c>
      <c r="B35" s="70" t="s">
        <v>346</v>
      </c>
      <c r="C35" s="123">
        <v>628710</v>
      </c>
      <c r="D35" s="72">
        <v>419.14</v>
      </c>
      <c r="E35" s="222" t="s">
        <v>413</v>
      </c>
      <c r="F35" s="207" t="s">
        <v>414</v>
      </c>
      <c r="G35" s="207"/>
      <c r="H35" s="207" t="s">
        <v>411</v>
      </c>
      <c r="I35" s="26" t="s">
        <v>415</v>
      </c>
    </row>
    <row r="36" spans="1:9" ht="15">
      <c r="A36" s="26" t="s">
        <v>61</v>
      </c>
      <c r="B36" s="70" t="s">
        <v>278</v>
      </c>
      <c r="C36" s="127">
        <v>419255.74</v>
      </c>
      <c r="D36" s="101"/>
      <c r="E36" s="73"/>
      <c r="F36" s="207"/>
      <c r="G36" s="207"/>
      <c r="H36" s="26"/>
      <c r="I36" s="26"/>
    </row>
    <row r="37" spans="1:9" ht="15">
      <c r="A37" s="26" t="s">
        <v>129</v>
      </c>
      <c r="B37" s="70" t="s">
        <v>279</v>
      </c>
      <c r="C37" s="127">
        <v>1370826.36</v>
      </c>
      <c r="D37" s="182"/>
      <c r="E37" s="73"/>
      <c r="F37" s="207"/>
      <c r="G37" s="207"/>
      <c r="H37" s="26"/>
      <c r="I37" s="26"/>
    </row>
    <row r="38" spans="1:9" ht="15">
      <c r="A38" s="26" t="s">
        <v>130</v>
      </c>
      <c r="B38" s="70" t="s">
        <v>280</v>
      </c>
      <c r="C38" s="127">
        <v>72816.77</v>
      </c>
      <c r="D38" s="106"/>
      <c r="E38" s="73"/>
      <c r="F38" s="207"/>
      <c r="G38" s="207"/>
      <c r="H38" s="26"/>
      <c r="I38" s="26"/>
    </row>
    <row r="39" spans="1:9" ht="15">
      <c r="A39" s="26" t="s">
        <v>131</v>
      </c>
      <c r="B39" s="70" t="s">
        <v>281</v>
      </c>
      <c r="C39" s="127">
        <v>72374.75</v>
      </c>
      <c r="D39" s="106"/>
      <c r="E39" s="73"/>
      <c r="F39" s="207"/>
      <c r="G39" s="207"/>
      <c r="H39" s="26"/>
      <c r="I39" s="26"/>
    </row>
    <row r="40" spans="1:9" ht="15">
      <c r="A40" s="26" t="s">
        <v>132</v>
      </c>
      <c r="B40" s="70" t="s">
        <v>282</v>
      </c>
      <c r="C40" s="127">
        <v>46411.02</v>
      </c>
      <c r="D40" s="106"/>
      <c r="E40" s="73"/>
      <c r="F40" s="207"/>
      <c r="G40" s="207"/>
      <c r="H40" s="26"/>
      <c r="I40" s="26"/>
    </row>
    <row r="41" spans="1:9" ht="15">
      <c r="A41" s="26" t="s">
        <v>133</v>
      </c>
      <c r="B41" s="70" t="s">
        <v>164</v>
      </c>
      <c r="C41" s="127">
        <v>231185.16</v>
      </c>
      <c r="D41" s="106"/>
      <c r="E41" s="73"/>
      <c r="F41" s="207"/>
      <c r="G41" s="207"/>
      <c r="H41" s="26"/>
      <c r="I41" s="26"/>
    </row>
    <row r="42" spans="1:9" ht="15">
      <c r="A42" s="26" t="s">
        <v>134</v>
      </c>
      <c r="B42" s="70" t="s">
        <v>367</v>
      </c>
      <c r="C42" s="127">
        <v>136343</v>
      </c>
      <c r="D42" s="106"/>
      <c r="E42" s="73"/>
      <c r="F42" s="207"/>
      <c r="G42" s="207"/>
      <c r="H42" s="26"/>
      <c r="I42" s="26"/>
    </row>
    <row r="43" spans="1:9" ht="15">
      <c r="A43" s="26" t="s">
        <v>135</v>
      </c>
      <c r="B43" s="70" t="s">
        <v>369</v>
      </c>
      <c r="C43" s="127">
        <v>61812.3</v>
      </c>
      <c r="D43" s="106"/>
      <c r="E43" s="73"/>
      <c r="F43" s="207"/>
      <c r="G43" s="207"/>
      <c r="H43" s="26"/>
      <c r="I43" s="26"/>
    </row>
    <row r="44" spans="1:9" ht="15">
      <c r="A44" s="26" t="s">
        <v>136</v>
      </c>
      <c r="B44" s="177" t="s">
        <v>332</v>
      </c>
      <c r="C44" s="130">
        <v>44037.37</v>
      </c>
      <c r="D44" s="101"/>
      <c r="E44" s="73"/>
      <c r="F44" s="207"/>
      <c r="G44" s="207"/>
      <c r="H44" s="26"/>
      <c r="I44" s="26"/>
    </row>
    <row r="45" spans="1:10" s="42" customFormat="1" ht="25.5">
      <c r="A45" s="26" t="s">
        <v>137</v>
      </c>
      <c r="B45" s="70" t="s">
        <v>298</v>
      </c>
      <c r="C45" s="131">
        <f>599703.24+23317</f>
        <v>623020.24</v>
      </c>
      <c r="D45" s="182"/>
      <c r="E45" s="73"/>
      <c r="F45" s="207"/>
      <c r="G45" s="207"/>
      <c r="H45" s="26"/>
      <c r="I45" s="26"/>
      <c r="J45" s="185"/>
    </row>
    <row r="46" spans="1:10" s="42" customFormat="1" ht="15">
      <c r="A46" s="26" t="s">
        <v>138</v>
      </c>
      <c r="B46" s="70" t="s">
        <v>277</v>
      </c>
      <c r="C46" s="131">
        <f>29520</f>
        <v>29520</v>
      </c>
      <c r="D46" s="106"/>
      <c r="E46" s="73"/>
      <c r="F46" s="207"/>
      <c r="G46" s="207"/>
      <c r="H46" s="26"/>
      <c r="I46" s="26"/>
      <c r="J46" s="185"/>
    </row>
    <row r="47" spans="1:10" s="42" customFormat="1" ht="25.5">
      <c r="A47" s="26" t="s">
        <v>139</v>
      </c>
      <c r="B47" s="70" t="s">
        <v>319</v>
      </c>
      <c r="C47" s="131">
        <f>9600+9600+6000</f>
        <v>25200</v>
      </c>
      <c r="D47" s="106"/>
      <c r="E47" s="73"/>
      <c r="F47" s="207"/>
      <c r="G47" s="207"/>
      <c r="H47" s="26"/>
      <c r="I47" s="26"/>
      <c r="J47" s="185"/>
    </row>
    <row r="48" spans="1:10" s="42" customFormat="1" ht="15">
      <c r="A48" s="26" t="s">
        <v>140</v>
      </c>
      <c r="B48" s="70" t="s">
        <v>120</v>
      </c>
      <c r="C48" s="131">
        <v>85166.98</v>
      </c>
      <c r="D48" s="72"/>
      <c r="E48" s="73"/>
      <c r="F48" s="207"/>
      <c r="G48" s="207"/>
      <c r="H48" s="26"/>
      <c r="I48" s="26"/>
      <c r="J48" s="185"/>
    </row>
    <row r="49" spans="1:10" s="42" customFormat="1" ht="15">
      <c r="A49" s="26" t="s">
        <v>141</v>
      </c>
      <c r="B49" s="70" t="s">
        <v>124</v>
      </c>
      <c r="C49" s="130">
        <v>29936.779999999984</v>
      </c>
      <c r="D49" s="101"/>
      <c r="E49" s="73"/>
      <c r="F49" s="207"/>
      <c r="G49" s="207"/>
      <c r="H49" s="26"/>
      <c r="I49" s="26"/>
      <c r="J49" s="185"/>
    </row>
    <row r="50" spans="1:10" s="42" customFormat="1" ht="15">
      <c r="A50" s="26" t="s">
        <v>142</v>
      </c>
      <c r="B50" s="70" t="s">
        <v>121</v>
      </c>
      <c r="C50" s="130">
        <v>25214.190000000028</v>
      </c>
      <c r="D50" s="101"/>
      <c r="E50" s="73"/>
      <c r="F50" s="207"/>
      <c r="G50" s="207"/>
      <c r="H50" s="26"/>
      <c r="I50" s="26"/>
      <c r="J50" s="185"/>
    </row>
    <row r="51" spans="1:10" s="42" customFormat="1" ht="15">
      <c r="A51" s="26" t="s">
        <v>143</v>
      </c>
      <c r="B51" s="70" t="s">
        <v>122</v>
      </c>
      <c r="C51" s="130">
        <v>148756.39</v>
      </c>
      <c r="D51" s="101"/>
      <c r="E51" s="73"/>
      <c r="F51" s="207"/>
      <c r="G51" s="207"/>
      <c r="H51" s="26"/>
      <c r="I51" s="26"/>
      <c r="J51" s="185"/>
    </row>
    <row r="52" spans="1:10" s="42" customFormat="1" ht="15">
      <c r="A52" s="26" t="s">
        <v>144</v>
      </c>
      <c r="B52" s="70" t="s">
        <v>125</v>
      </c>
      <c r="C52" s="130">
        <v>8174.889999999999</v>
      </c>
      <c r="D52" s="101"/>
      <c r="E52" s="73"/>
      <c r="F52" s="207"/>
      <c r="G52" s="207"/>
      <c r="H52" s="26"/>
      <c r="I52" s="26"/>
      <c r="J52" s="185"/>
    </row>
    <row r="53" spans="1:10" s="42" customFormat="1" ht="15">
      <c r="A53" s="26" t="s">
        <v>301</v>
      </c>
      <c r="B53" s="70" t="s">
        <v>128</v>
      </c>
      <c r="C53" s="130">
        <v>58528.469999999994</v>
      </c>
      <c r="D53" s="101"/>
      <c r="E53" s="73"/>
      <c r="F53" s="207"/>
      <c r="G53" s="207"/>
      <c r="H53" s="26"/>
      <c r="I53" s="26"/>
      <c r="J53" s="185"/>
    </row>
    <row r="54" spans="1:10" s="42" customFormat="1" ht="15">
      <c r="A54" s="26" t="s">
        <v>145</v>
      </c>
      <c r="B54" s="70" t="s">
        <v>283</v>
      </c>
      <c r="C54" s="130">
        <v>105005.84</v>
      </c>
      <c r="D54" s="101"/>
      <c r="E54" s="73"/>
      <c r="F54" s="207"/>
      <c r="G54" s="207"/>
      <c r="H54" s="26"/>
      <c r="I54" s="26"/>
      <c r="J54" s="185"/>
    </row>
    <row r="55" spans="1:10" s="42" customFormat="1" ht="15">
      <c r="A55" s="26" t="s">
        <v>146</v>
      </c>
      <c r="B55" s="70" t="s">
        <v>123</v>
      </c>
      <c r="C55" s="130">
        <v>14768.980000000001</v>
      </c>
      <c r="D55" s="101"/>
      <c r="E55" s="73"/>
      <c r="F55" s="207"/>
      <c r="G55" s="207"/>
      <c r="H55" s="26"/>
      <c r="I55" s="26"/>
      <c r="J55" s="185"/>
    </row>
    <row r="56" spans="1:10" s="42" customFormat="1" ht="15">
      <c r="A56" s="26" t="s">
        <v>147</v>
      </c>
      <c r="B56" s="70" t="s">
        <v>284</v>
      </c>
      <c r="C56" s="130">
        <v>47649.590000000004</v>
      </c>
      <c r="D56" s="101"/>
      <c r="E56" s="73"/>
      <c r="F56" s="207"/>
      <c r="G56" s="207"/>
      <c r="H56" s="26"/>
      <c r="I56" s="26"/>
      <c r="J56" s="185"/>
    </row>
    <row r="57" spans="1:10" s="42" customFormat="1" ht="25.5">
      <c r="A57" s="26" t="s">
        <v>148</v>
      </c>
      <c r="B57" s="70" t="s">
        <v>116</v>
      </c>
      <c r="C57" s="131">
        <v>256697.96</v>
      </c>
      <c r="D57" s="72"/>
      <c r="E57" s="73"/>
      <c r="F57" s="207"/>
      <c r="G57" s="207"/>
      <c r="H57" s="26"/>
      <c r="I57" s="26"/>
      <c r="J57" s="185"/>
    </row>
    <row r="58" spans="1:10" s="42" customFormat="1" ht="15">
      <c r="A58" s="26" t="s">
        <v>149</v>
      </c>
      <c r="B58" s="70" t="s">
        <v>127</v>
      </c>
      <c r="C58" s="130">
        <v>90451.10000000014</v>
      </c>
      <c r="D58" s="101"/>
      <c r="E58" s="73"/>
      <c r="F58" s="207"/>
      <c r="G58" s="207"/>
      <c r="H58" s="26"/>
      <c r="I58" s="26"/>
      <c r="J58" s="185"/>
    </row>
    <row r="59" spans="1:9" ht="25.5">
      <c r="A59" s="26" t="s">
        <v>366</v>
      </c>
      <c r="B59" s="70" t="s">
        <v>126</v>
      </c>
      <c r="C59" s="131">
        <v>219795.53999999992</v>
      </c>
      <c r="D59" s="72"/>
      <c r="E59" s="73"/>
      <c r="F59" s="207"/>
      <c r="G59" s="207"/>
      <c r="H59" s="26"/>
      <c r="I59" s="26"/>
    </row>
    <row r="60" spans="1:9" ht="15">
      <c r="A60" s="26" t="s">
        <v>368</v>
      </c>
      <c r="B60" s="82" t="s">
        <v>365</v>
      </c>
      <c r="C60" s="204">
        <v>35561.03</v>
      </c>
      <c r="D60" s="205"/>
      <c r="E60" s="206"/>
      <c r="F60" s="208"/>
      <c r="G60" s="208"/>
      <c r="H60" s="93"/>
      <c r="I60" s="93"/>
    </row>
    <row r="61" spans="1:9" ht="15.75" thickBot="1">
      <c r="A61" s="24" t="s">
        <v>417</v>
      </c>
      <c r="B61" s="173" t="s">
        <v>119</v>
      </c>
      <c r="C61" s="132">
        <v>21999.47</v>
      </c>
      <c r="D61" s="86"/>
      <c r="E61" s="108"/>
      <c r="F61" s="209"/>
      <c r="G61" s="209"/>
      <c r="H61" s="24"/>
      <c r="I61" s="24"/>
    </row>
    <row r="62" spans="1:9" ht="15.75" thickTop="1">
      <c r="A62" s="121"/>
      <c r="B62" s="88"/>
      <c r="C62" s="124"/>
      <c r="D62" s="125"/>
      <c r="E62" s="128"/>
      <c r="F62" s="210"/>
      <c r="G62" s="210"/>
      <c r="H62" s="220"/>
      <c r="I62" s="121"/>
    </row>
    <row r="63" spans="1:9" ht="15.75" thickBot="1">
      <c r="A63" s="121"/>
      <c r="B63" s="89"/>
      <c r="C63" s="124"/>
      <c r="D63" s="42"/>
      <c r="E63" s="122"/>
      <c r="F63" s="211"/>
      <c r="G63" s="210"/>
      <c r="H63" s="220"/>
      <c r="I63" s="121"/>
    </row>
    <row r="64" spans="1:9" ht="16.5" thickBot="1" thickTop="1">
      <c r="A64" s="38" t="s">
        <v>2</v>
      </c>
      <c r="B64" s="87" t="str">
        <f>Mapka!B4</f>
        <v>Gminna Biblioteka Publiczna w Czernicy</v>
      </c>
      <c r="C64" s="139"/>
      <c r="D64" s="40"/>
      <c r="E64" s="41"/>
      <c r="F64" s="263" t="s">
        <v>24</v>
      </c>
      <c r="G64" s="263"/>
      <c r="H64" s="263"/>
      <c r="I64" s="263"/>
    </row>
    <row r="65" spans="1:9" ht="39.75" thickBot="1" thickTop="1">
      <c r="A65" s="103" t="s">
        <v>0</v>
      </c>
      <c r="B65" s="35" t="s">
        <v>25</v>
      </c>
      <c r="C65" s="140" t="s">
        <v>442</v>
      </c>
      <c r="D65" s="5" t="s">
        <v>318</v>
      </c>
      <c r="E65" s="37" t="s">
        <v>26</v>
      </c>
      <c r="F65" s="35" t="s">
        <v>27</v>
      </c>
      <c r="G65" s="35" t="s">
        <v>28</v>
      </c>
      <c r="H65" s="103" t="s">
        <v>29</v>
      </c>
      <c r="I65" s="35" t="s">
        <v>30</v>
      </c>
    </row>
    <row r="66" spans="1:9" ht="15.75" thickTop="1">
      <c r="A66" s="14" t="s">
        <v>1</v>
      </c>
      <c r="B66" s="60" t="s">
        <v>274</v>
      </c>
      <c r="C66" s="133">
        <v>150000</v>
      </c>
      <c r="D66" s="85">
        <v>90</v>
      </c>
      <c r="E66" s="13"/>
      <c r="F66" s="212" t="s">
        <v>159</v>
      </c>
      <c r="G66" s="212" t="s">
        <v>79</v>
      </c>
      <c r="H66" s="25" t="s">
        <v>79</v>
      </c>
      <c r="I66" s="25" t="s">
        <v>160</v>
      </c>
    </row>
    <row r="67" spans="1:9" ht="25.5">
      <c r="A67" s="26" t="s">
        <v>2</v>
      </c>
      <c r="B67" s="70" t="s">
        <v>161</v>
      </c>
      <c r="C67" s="181" t="s">
        <v>273</v>
      </c>
      <c r="D67" s="7"/>
      <c r="E67" s="8"/>
      <c r="F67" s="213"/>
      <c r="G67" s="213"/>
      <c r="H67" s="9"/>
      <c r="I67" s="9"/>
    </row>
    <row r="68" spans="1:9" ht="15">
      <c r="A68" s="26" t="s">
        <v>3</v>
      </c>
      <c r="B68" s="70" t="s">
        <v>333</v>
      </c>
      <c r="C68" s="116">
        <v>150000</v>
      </c>
      <c r="D68" s="101">
        <v>100</v>
      </c>
      <c r="E68" s="83"/>
      <c r="F68" s="214" t="s">
        <v>159</v>
      </c>
      <c r="G68" s="214" t="s">
        <v>79</v>
      </c>
      <c r="H68" s="102" t="s">
        <v>79</v>
      </c>
      <c r="I68" s="102" t="s">
        <v>160</v>
      </c>
    </row>
    <row r="69" spans="1:9" ht="25.5">
      <c r="A69" s="26" t="s">
        <v>4</v>
      </c>
      <c r="B69" s="70" t="s">
        <v>162</v>
      </c>
      <c r="C69" s="181" t="s">
        <v>273</v>
      </c>
      <c r="D69" s="7"/>
      <c r="E69" s="8"/>
      <c r="F69" s="213"/>
      <c r="G69" s="213"/>
      <c r="H69" s="9"/>
      <c r="I69" s="9"/>
    </row>
    <row r="70" spans="1:9" ht="25.5">
      <c r="A70" s="26" t="s">
        <v>5</v>
      </c>
      <c r="B70" s="70" t="s">
        <v>334</v>
      </c>
      <c r="C70" s="116">
        <v>130000</v>
      </c>
      <c r="D70" s="101">
        <v>65.35</v>
      </c>
      <c r="E70" s="83"/>
      <c r="F70" s="214" t="s">
        <v>159</v>
      </c>
      <c r="G70" s="214" t="s">
        <v>79</v>
      </c>
      <c r="H70" s="102" t="s">
        <v>79</v>
      </c>
      <c r="I70" s="102" t="s">
        <v>160</v>
      </c>
    </row>
    <row r="71" spans="1:9" ht="25.5">
      <c r="A71" s="26" t="s">
        <v>6</v>
      </c>
      <c r="B71" s="70" t="s">
        <v>166</v>
      </c>
      <c r="C71" s="118">
        <f>3333.33+3420+1250+3172+2360.32</f>
        <v>13535.65</v>
      </c>
      <c r="D71" s="7"/>
      <c r="E71" s="68"/>
      <c r="F71" s="215"/>
      <c r="G71" s="215"/>
      <c r="H71" s="69"/>
      <c r="I71" s="69"/>
    </row>
    <row r="72" spans="1:9" ht="15.75" thickBot="1">
      <c r="A72" s="24" t="s">
        <v>8</v>
      </c>
      <c r="B72" s="84" t="s">
        <v>31</v>
      </c>
      <c r="C72" s="135">
        <f>3936+64782.02</f>
        <v>68718.01999999999</v>
      </c>
      <c r="D72" s="10"/>
      <c r="E72" s="11"/>
      <c r="F72" s="216"/>
      <c r="G72" s="216"/>
      <c r="H72" s="12"/>
      <c r="I72" s="12"/>
    </row>
    <row r="73" spans="1:12" s="42" customFormat="1" ht="15.75" thickTop="1">
      <c r="A73" s="59"/>
      <c r="B73" s="89"/>
      <c r="C73" s="134"/>
      <c r="D73" s="36"/>
      <c r="E73" s="36"/>
      <c r="F73" s="89"/>
      <c r="G73" s="89"/>
      <c r="H73" s="36"/>
      <c r="I73" s="36"/>
      <c r="J73" s="186"/>
      <c r="K73" s="36"/>
      <c r="L73" s="36"/>
    </row>
    <row r="74" spans="1:12" s="42" customFormat="1" ht="15.75" customHeight="1" thickBot="1">
      <c r="A74" s="36"/>
      <c r="B74" s="89"/>
      <c r="C74" s="134"/>
      <c r="D74" s="36"/>
      <c r="E74" s="36"/>
      <c r="F74" s="89"/>
      <c r="G74" s="89"/>
      <c r="H74" s="36"/>
      <c r="I74" s="36"/>
      <c r="J74" s="186"/>
      <c r="K74" s="36"/>
      <c r="L74" s="36"/>
    </row>
    <row r="75" spans="1:12" s="42" customFormat="1" ht="15.75" customHeight="1" thickBot="1" thickTop="1">
      <c r="A75" s="38" t="s">
        <v>3</v>
      </c>
      <c r="B75" s="39" t="str">
        <f>Mapka!B5</f>
        <v>Gminny Ośrodek Pomocy Społecznej w Czernicy</v>
      </c>
      <c r="C75" s="139"/>
      <c r="D75" s="40"/>
      <c r="E75" s="41"/>
      <c r="F75" s="263" t="s">
        <v>24</v>
      </c>
      <c r="G75" s="263"/>
      <c r="H75" s="263"/>
      <c r="I75" s="263"/>
      <c r="J75" s="186"/>
      <c r="K75" s="36"/>
      <c r="L75" s="36"/>
    </row>
    <row r="76" spans="1:12" s="42" customFormat="1" ht="39.75" thickBot="1" thickTop="1">
      <c r="A76" s="103" t="s">
        <v>0</v>
      </c>
      <c r="B76" s="35" t="s">
        <v>25</v>
      </c>
      <c r="C76" s="140" t="s">
        <v>442</v>
      </c>
      <c r="D76" s="5" t="s">
        <v>318</v>
      </c>
      <c r="E76" s="37" t="s">
        <v>26</v>
      </c>
      <c r="F76" s="35" t="s">
        <v>27</v>
      </c>
      <c r="G76" s="35" t="s">
        <v>28</v>
      </c>
      <c r="H76" s="103" t="s">
        <v>29</v>
      </c>
      <c r="I76" s="35" t="s">
        <v>30</v>
      </c>
      <c r="J76" s="186"/>
      <c r="K76" s="36"/>
      <c r="L76" s="36"/>
    </row>
    <row r="77" spans="1:12" s="42" customFormat="1" ht="15.75" thickTop="1">
      <c r="A77" s="14" t="s">
        <v>1</v>
      </c>
      <c r="B77" s="60" t="s">
        <v>165</v>
      </c>
      <c r="C77" s="142" t="s">
        <v>117</v>
      </c>
      <c r="D77" s="6"/>
      <c r="E77" s="13"/>
      <c r="F77" s="217"/>
      <c r="G77" s="217"/>
      <c r="H77" s="14"/>
      <c r="I77" s="14"/>
      <c r="J77" s="186"/>
      <c r="K77" s="36"/>
      <c r="L77" s="36"/>
    </row>
    <row r="78" spans="1:12" s="42" customFormat="1" ht="25.5">
      <c r="A78" s="80" t="s">
        <v>2</v>
      </c>
      <c r="B78" s="81" t="s">
        <v>166</v>
      </c>
      <c r="C78" s="143">
        <f>3538+1832.7+13500+3400+1828+3450+1999.99</f>
        <v>29548.690000000002</v>
      </c>
      <c r="D78" s="78"/>
      <c r="E78" s="79"/>
      <c r="F78" s="218"/>
      <c r="G78" s="218"/>
      <c r="H78" s="77"/>
      <c r="I78" s="77"/>
      <c r="J78" s="186"/>
      <c r="K78" s="36"/>
      <c r="L78" s="36"/>
    </row>
    <row r="79" spans="1:12" s="42" customFormat="1" ht="15.75" customHeight="1" thickBot="1">
      <c r="A79" s="24" t="s">
        <v>3</v>
      </c>
      <c r="B79" s="84" t="s">
        <v>31</v>
      </c>
      <c r="C79" s="135">
        <f>6498.27+165842.69+1999.99+3450+1399+1521+2027+552.27+999</f>
        <v>184289.21999999997</v>
      </c>
      <c r="D79" s="10"/>
      <c r="E79" s="11"/>
      <c r="F79" s="216"/>
      <c r="G79" s="216"/>
      <c r="H79" s="12"/>
      <c r="I79" s="12"/>
      <c r="J79" s="186"/>
      <c r="K79" s="36"/>
      <c r="L79" s="36"/>
    </row>
    <row r="80" spans="1:12" s="42" customFormat="1" ht="15.75" customHeight="1" thickTop="1">
      <c r="A80" s="236"/>
      <c r="B80" s="89"/>
      <c r="C80" s="237"/>
      <c r="D80" s="238"/>
      <c r="E80" s="239"/>
      <c r="F80" s="240"/>
      <c r="G80" s="240"/>
      <c r="H80" s="241"/>
      <c r="I80" s="241"/>
      <c r="J80" s="186"/>
      <c r="K80" s="36"/>
      <c r="L80" s="36"/>
    </row>
    <row r="81" spans="1:12" s="42" customFormat="1" ht="15.75" customHeight="1" thickBot="1">
      <c r="A81" s="36"/>
      <c r="B81" s="90"/>
      <c r="C81" s="134"/>
      <c r="D81" s="36"/>
      <c r="E81" s="36"/>
      <c r="F81" s="89"/>
      <c r="G81" s="89"/>
      <c r="H81" s="36"/>
      <c r="I81" s="36"/>
      <c r="J81" s="186"/>
      <c r="K81" s="36"/>
      <c r="L81" s="36"/>
    </row>
    <row r="82" spans="1:12" s="42" customFormat="1" ht="15.75" customHeight="1" thickBot="1" thickTop="1">
      <c r="A82" s="38" t="s">
        <v>4</v>
      </c>
      <c r="B82" s="87" t="str">
        <f>Mapka!B6</f>
        <v>Zespół Szkół  w Chrząstawie Wielkiej</v>
      </c>
      <c r="C82" s="139"/>
      <c r="D82" s="40"/>
      <c r="E82" s="41"/>
      <c r="F82" s="263" t="s">
        <v>24</v>
      </c>
      <c r="G82" s="263"/>
      <c r="H82" s="263"/>
      <c r="I82" s="263"/>
      <c r="J82" s="186"/>
      <c r="K82" s="36"/>
      <c r="L82" s="36"/>
    </row>
    <row r="83" spans="1:12" s="42" customFormat="1" ht="39.75" thickBot="1" thickTop="1">
      <c r="A83" s="103" t="s">
        <v>0</v>
      </c>
      <c r="B83" s="35" t="s">
        <v>25</v>
      </c>
      <c r="C83" s="140" t="s">
        <v>442</v>
      </c>
      <c r="D83" s="5" t="s">
        <v>318</v>
      </c>
      <c r="E83" s="37" t="s">
        <v>26</v>
      </c>
      <c r="F83" s="35" t="s">
        <v>27</v>
      </c>
      <c r="G83" s="35" t="s">
        <v>28</v>
      </c>
      <c r="H83" s="103" t="s">
        <v>29</v>
      </c>
      <c r="I83" s="35" t="s">
        <v>30</v>
      </c>
      <c r="J83" s="186"/>
      <c r="K83" s="36"/>
      <c r="L83" s="36"/>
    </row>
    <row r="84" spans="1:12" s="42" customFormat="1" ht="26.25" thickTop="1">
      <c r="A84" s="14" t="s">
        <v>1</v>
      </c>
      <c r="B84" s="60" t="s">
        <v>447</v>
      </c>
      <c r="C84" s="133">
        <v>6935000</v>
      </c>
      <c r="D84" s="6">
        <v>2774</v>
      </c>
      <c r="E84" s="13">
        <v>1998</v>
      </c>
      <c r="F84" s="217" t="s">
        <v>159</v>
      </c>
      <c r="G84" s="217" t="s">
        <v>90</v>
      </c>
      <c r="H84" s="14" t="s">
        <v>170</v>
      </c>
      <c r="I84" s="14" t="s">
        <v>160</v>
      </c>
      <c r="J84" s="184"/>
      <c r="K84" s="36"/>
      <c r="L84" s="36"/>
    </row>
    <row r="85" spans="1:12" s="42" customFormat="1" ht="25.5">
      <c r="A85" s="26" t="s">
        <v>2</v>
      </c>
      <c r="B85" s="70" t="s">
        <v>166</v>
      </c>
      <c r="C85" s="118">
        <f>69362.01-2976+7738.96+1159+1050*2+1170+1399+1830*2+507*2+399+900+1500+3450+2100+2700+2562*2+7577</f>
        <v>108376.97</v>
      </c>
      <c r="D85" s="7"/>
      <c r="E85" s="8"/>
      <c r="F85" s="213"/>
      <c r="G85" s="213"/>
      <c r="H85" s="9"/>
      <c r="I85" s="9"/>
      <c r="J85" s="186"/>
      <c r="K85" s="36"/>
      <c r="L85" s="36"/>
    </row>
    <row r="86" spans="1:12" s="42" customFormat="1" ht="15.75" customHeight="1" thickBot="1">
      <c r="A86" s="24" t="s">
        <v>3</v>
      </c>
      <c r="B86" s="84" t="s">
        <v>31</v>
      </c>
      <c r="C86" s="135">
        <f>50430+78474+122632.48</f>
        <v>251536.47999999998</v>
      </c>
      <c r="D86" s="10"/>
      <c r="E86" s="11"/>
      <c r="F86" s="216"/>
      <c r="G86" s="216"/>
      <c r="H86" s="12"/>
      <c r="I86" s="12"/>
      <c r="J86" s="186"/>
      <c r="K86" s="36"/>
      <c r="L86" s="36"/>
    </row>
    <row r="87" spans="1:12" s="42" customFormat="1" ht="15.75" customHeight="1" thickTop="1">
      <c r="A87" s="59"/>
      <c r="B87" s="242" t="s">
        <v>437</v>
      </c>
      <c r="C87" s="134"/>
      <c r="D87" s="134"/>
      <c r="E87" s="36"/>
      <c r="F87" s="89"/>
      <c r="G87" s="89"/>
      <c r="H87" s="36"/>
      <c r="I87" s="36"/>
      <c r="J87" s="186"/>
      <c r="K87" s="36"/>
      <c r="L87" s="36"/>
    </row>
    <row r="88" spans="1:12" s="42" customFormat="1" ht="15.75" customHeight="1" thickBot="1">
      <c r="A88" s="36"/>
      <c r="B88" s="89"/>
      <c r="C88" s="134"/>
      <c r="D88" s="36"/>
      <c r="E88" s="36"/>
      <c r="F88" s="89"/>
      <c r="G88" s="89"/>
      <c r="H88" s="36"/>
      <c r="I88" s="36"/>
      <c r="J88" s="186"/>
      <c r="K88" s="36"/>
      <c r="L88" s="36"/>
    </row>
    <row r="89" spans="1:12" s="42" customFormat="1" ht="15.75" customHeight="1" thickBot="1" thickTop="1">
      <c r="A89" s="38" t="s">
        <v>5</v>
      </c>
      <c r="B89" s="87" t="str">
        <f>Mapka!B7</f>
        <v>Zespół Szkolno-Przedszkolny w Czernicy</v>
      </c>
      <c r="C89" s="139"/>
      <c r="D89" s="40"/>
      <c r="E89" s="41"/>
      <c r="F89" s="263" t="s">
        <v>24</v>
      </c>
      <c r="G89" s="263"/>
      <c r="H89" s="263"/>
      <c r="I89" s="263"/>
      <c r="J89" s="186"/>
      <c r="K89" s="36"/>
      <c r="L89" s="36"/>
    </row>
    <row r="90" spans="1:12" s="42" customFormat="1" ht="39.75" thickBot="1" thickTop="1">
      <c r="A90" s="103" t="s">
        <v>0</v>
      </c>
      <c r="B90" s="35" t="s">
        <v>25</v>
      </c>
      <c r="C90" s="140" t="s">
        <v>442</v>
      </c>
      <c r="D90" s="5" t="s">
        <v>318</v>
      </c>
      <c r="E90" s="37" t="s">
        <v>26</v>
      </c>
      <c r="F90" s="35" t="s">
        <v>27</v>
      </c>
      <c r="G90" s="35" t="s">
        <v>28</v>
      </c>
      <c r="H90" s="103" t="s">
        <v>29</v>
      </c>
      <c r="I90" s="35" t="s">
        <v>30</v>
      </c>
      <c r="J90" s="186"/>
      <c r="K90" s="36"/>
      <c r="L90" s="36"/>
    </row>
    <row r="91" spans="1:12" s="42" customFormat="1" ht="39" thickTop="1">
      <c r="A91" s="26" t="s">
        <v>1</v>
      </c>
      <c r="B91" s="70" t="s">
        <v>446</v>
      </c>
      <c r="C91" s="116">
        <v>250000</v>
      </c>
      <c r="D91" s="7">
        <v>191.36</v>
      </c>
      <c r="E91" s="8"/>
      <c r="F91" s="213" t="s">
        <v>159</v>
      </c>
      <c r="G91" s="213" t="s">
        <v>90</v>
      </c>
      <c r="H91" s="9" t="s">
        <v>91</v>
      </c>
      <c r="I91" s="9" t="s">
        <v>92</v>
      </c>
      <c r="J91" s="184"/>
      <c r="K91" s="36"/>
      <c r="L91" s="36"/>
    </row>
    <row r="92" spans="1:12" s="42" customFormat="1" ht="25.5">
      <c r="A92" s="26" t="s">
        <v>2</v>
      </c>
      <c r="B92" s="70" t="s">
        <v>444</v>
      </c>
      <c r="C92" s="136">
        <v>1189700</v>
      </c>
      <c r="D92" s="71">
        <v>475.88</v>
      </c>
      <c r="E92" s="83"/>
      <c r="F92" s="219" t="s">
        <v>159</v>
      </c>
      <c r="G92" s="213" t="s">
        <v>90</v>
      </c>
      <c r="H92" s="9" t="s">
        <v>91</v>
      </c>
      <c r="I92" s="9" t="s">
        <v>92</v>
      </c>
      <c r="J92" s="184"/>
      <c r="K92" s="36"/>
      <c r="L92" s="36"/>
    </row>
    <row r="93" spans="1:12" s="42" customFormat="1" ht="15.75" customHeight="1">
      <c r="A93" s="26" t="s">
        <v>3</v>
      </c>
      <c r="B93" s="70" t="s">
        <v>177</v>
      </c>
      <c r="C93" s="118">
        <v>14154.56</v>
      </c>
      <c r="D93" s="7"/>
      <c r="E93" s="8">
        <v>2016</v>
      </c>
      <c r="F93" s="213"/>
      <c r="G93" s="213"/>
      <c r="H93" s="9"/>
      <c r="I93" s="9"/>
      <c r="J93" s="186"/>
      <c r="K93" s="36"/>
      <c r="L93" s="36"/>
    </row>
    <row r="94" spans="1:12" s="42" customFormat="1" ht="15.75" customHeight="1">
      <c r="A94" s="26" t="s">
        <v>4</v>
      </c>
      <c r="B94" s="70" t="s">
        <v>178</v>
      </c>
      <c r="C94" s="118">
        <v>29280</v>
      </c>
      <c r="D94" s="7"/>
      <c r="E94" s="8">
        <v>2011</v>
      </c>
      <c r="F94" s="213"/>
      <c r="G94" s="213"/>
      <c r="H94" s="9"/>
      <c r="I94" s="9"/>
      <c r="J94" s="186"/>
      <c r="K94" s="36"/>
      <c r="L94" s="36"/>
    </row>
    <row r="95" spans="1:12" s="42" customFormat="1" ht="15.75" customHeight="1">
      <c r="A95" s="26" t="s">
        <v>5</v>
      </c>
      <c r="B95" s="70" t="s">
        <v>179</v>
      </c>
      <c r="C95" s="118">
        <v>7626</v>
      </c>
      <c r="D95" s="7"/>
      <c r="E95" s="8">
        <v>2013</v>
      </c>
      <c r="F95" s="213"/>
      <c r="G95" s="213"/>
      <c r="H95" s="9"/>
      <c r="I95" s="9"/>
      <c r="J95" s="186"/>
      <c r="K95" s="36"/>
      <c r="L95" s="36"/>
    </row>
    <row r="96" spans="1:12" s="42" customFormat="1" ht="25.5">
      <c r="A96" s="26" t="s">
        <v>6</v>
      </c>
      <c r="B96" s="70" t="s">
        <v>166</v>
      </c>
      <c r="C96" s="118">
        <f>3148</f>
        <v>3148</v>
      </c>
      <c r="D96" s="7"/>
      <c r="E96" s="8"/>
      <c r="F96" s="213"/>
      <c r="G96" s="213"/>
      <c r="H96" s="9"/>
      <c r="I96" s="9"/>
      <c r="J96" s="186"/>
      <c r="K96" s="36"/>
      <c r="L96" s="36"/>
    </row>
    <row r="97" spans="1:12" s="42" customFormat="1" ht="15.75" customHeight="1">
      <c r="A97" s="26" t="s">
        <v>7</v>
      </c>
      <c r="B97" s="70" t="s">
        <v>445</v>
      </c>
      <c r="C97" s="118">
        <v>55842.13</v>
      </c>
      <c r="D97" s="7"/>
      <c r="E97" s="8"/>
      <c r="F97" s="213"/>
      <c r="G97" s="213"/>
      <c r="H97" s="9"/>
      <c r="I97" s="9"/>
      <c r="J97" s="186"/>
      <c r="K97" s="36"/>
      <c r="L97" s="36"/>
    </row>
    <row r="98" spans="1:12" s="42" customFormat="1" ht="15.75" customHeight="1" thickBot="1">
      <c r="A98" s="24" t="s">
        <v>8</v>
      </c>
      <c r="B98" s="173" t="s">
        <v>31</v>
      </c>
      <c r="C98" s="135">
        <v>406028</v>
      </c>
      <c r="D98" s="10"/>
      <c r="E98" s="11"/>
      <c r="F98" s="216"/>
      <c r="G98" s="216"/>
      <c r="H98" s="12"/>
      <c r="I98" s="12"/>
      <c r="J98" s="186"/>
      <c r="K98" s="36"/>
      <c r="L98" s="36"/>
    </row>
    <row r="99" spans="1:12" s="42" customFormat="1" ht="15.75" customHeight="1" thickTop="1">
      <c r="A99" s="59"/>
      <c r="B99" s="242" t="s">
        <v>437</v>
      </c>
      <c r="C99" s="134"/>
      <c r="D99" s="36"/>
      <c r="E99" s="36"/>
      <c r="F99" s="89"/>
      <c r="G99" s="89"/>
      <c r="H99" s="36"/>
      <c r="I99" s="36"/>
      <c r="J99" s="186"/>
      <c r="K99" s="36"/>
      <c r="L99" s="36"/>
    </row>
    <row r="100" spans="1:12" s="42" customFormat="1" ht="15.75" customHeight="1" thickBot="1">
      <c r="A100" s="36"/>
      <c r="B100" s="89"/>
      <c r="C100" s="134"/>
      <c r="D100" s="36"/>
      <c r="E100" s="36"/>
      <c r="F100" s="89"/>
      <c r="G100" s="89"/>
      <c r="H100" s="36"/>
      <c r="I100" s="36"/>
      <c r="J100" s="186"/>
      <c r="K100" s="36"/>
      <c r="L100" s="36"/>
    </row>
    <row r="101" spans="1:12" s="42" customFormat="1" ht="15.75" customHeight="1" thickBot="1" thickTop="1">
      <c r="A101" s="38" t="s">
        <v>6</v>
      </c>
      <c r="B101" s="87" t="str">
        <f>Mapka!B8</f>
        <v>Publiczne Gimnazjum Nr 1 w Czernicy</v>
      </c>
      <c r="C101" s="139"/>
      <c r="D101" s="40"/>
      <c r="E101" s="41"/>
      <c r="F101" s="263" t="s">
        <v>24</v>
      </c>
      <c r="G101" s="263"/>
      <c r="H101" s="263"/>
      <c r="I101" s="263"/>
      <c r="J101" s="186"/>
      <c r="K101" s="36"/>
      <c r="L101" s="36"/>
    </row>
    <row r="102" spans="1:12" s="42" customFormat="1" ht="60" customHeight="1" thickBot="1" thickTop="1">
      <c r="A102" s="103" t="s">
        <v>0</v>
      </c>
      <c r="B102" s="35" t="s">
        <v>25</v>
      </c>
      <c r="C102" s="140" t="s">
        <v>442</v>
      </c>
      <c r="D102" s="5" t="s">
        <v>318</v>
      </c>
      <c r="E102" s="37" t="s">
        <v>26</v>
      </c>
      <c r="F102" s="35" t="s">
        <v>27</v>
      </c>
      <c r="G102" s="35" t="s">
        <v>28</v>
      </c>
      <c r="H102" s="103" t="s">
        <v>29</v>
      </c>
      <c r="I102" s="35" t="s">
        <v>30</v>
      </c>
      <c r="J102" s="186"/>
      <c r="K102" s="36"/>
      <c r="L102" s="36"/>
    </row>
    <row r="103" spans="1:12" s="42" customFormat="1" ht="26.25" thickTop="1">
      <c r="A103" s="14" t="s">
        <v>1</v>
      </c>
      <c r="B103" s="60" t="s">
        <v>175</v>
      </c>
      <c r="C103" s="133">
        <v>8565950</v>
      </c>
      <c r="D103" s="6">
        <v>3426.38</v>
      </c>
      <c r="E103" s="13">
        <v>1968</v>
      </c>
      <c r="F103" s="217" t="s">
        <v>89</v>
      </c>
      <c r="G103" s="217" t="s">
        <v>90</v>
      </c>
      <c r="H103" s="14" t="s">
        <v>91</v>
      </c>
      <c r="I103" s="14" t="s">
        <v>92</v>
      </c>
      <c r="J103" s="184"/>
      <c r="K103" s="36"/>
      <c r="L103" s="36"/>
    </row>
    <row r="104" spans="1:12" s="42" customFormat="1" ht="15.75" customHeight="1">
      <c r="A104" s="26" t="s">
        <v>2</v>
      </c>
      <c r="B104" s="70" t="s">
        <v>93</v>
      </c>
      <c r="C104" s="117">
        <v>38590</v>
      </c>
      <c r="D104" s="7"/>
      <c r="E104" s="8">
        <v>1968</v>
      </c>
      <c r="F104" s="213"/>
      <c r="G104" s="213"/>
      <c r="H104" s="9"/>
      <c r="I104" s="9"/>
      <c r="J104" s="186"/>
      <c r="K104" s="36"/>
      <c r="L104" s="36"/>
    </row>
    <row r="105" spans="1:12" s="42" customFormat="1" ht="15.75" customHeight="1">
      <c r="A105" s="9" t="s">
        <v>3</v>
      </c>
      <c r="B105" s="70" t="s">
        <v>180</v>
      </c>
      <c r="C105" s="117">
        <v>359160</v>
      </c>
      <c r="D105" s="7"/>
      <c r="E105" s="8">
        <v>2015</v>
      </c>
      <c r="F105" s="213"/>
      <c r="G105" s="213"/>
      <c r="H105" s="9"/>
      <c r="I105" s="9"/>
      <c r="J105" s="186"/>
      <c r="K105" s="36"/>
      <c r="L105" s="36"/>
    </row>
    <row r="106" spans="1:12" s="42" customFormat="1" ht="15.75" customHeight="1">
      <c r="A106" s="26" t="s">
        <v>4</v>
      </c>
      <c r="B106" s="70" t="s">
        <v>182</v>
      </c>
      <c r="C106" s="118">
        <v>47458</v>
      </c>
      <c r="D106" s="7"/>
      <c r="E106" s="8"/>
      <c r="F106" s="213"/>
      <c r="G106" s="213"/>
      <c r="H106" s="9"/>
      <c r="I106" s="9"/>
      <c r="J106" s="186"/>
      <c r="K106" s="36"/>
      <c r="L106" s="36"/>
    </row>
    <row r="107" spans="1:12" s="42" customFormat="1" ht="15.75" customHeight="1">
      <c r="A107" s="26" t="s">
        <v>5</v>
      </c>
      <c r="B107" s="82" t="s">
        <v>183</v>
      </c>
      <c r="C107" s="141">
        <v>35001.22</v>
      </c>
      <c r="D107" s="67"/>
      <c r="E107" s="68">
        <v>2013</v>
      </c>
      <c r="F107" s="215"/>
      <c r="G107" s="215"/>
      <c r="H107" s="69"/>
      <c r="I107" s="69"/>
      <c r="J107" s="186"/>
      <c r="K107" s="36"/>
      <c r="L107" s="36"/>
    </row>
    <row r="108" spans="1:12" s="42" customFormat="1" ht="15.75" customHeight="1">
      <c r="A108" s="9" t="s">
        <v>6</v>
      </c>
      <c r="B108" s="82" t="s">
        <v>184</v>
      </c>
      <c r="C108" s="141">
        <v>44432</v>
      </c>
      <c r="D108" s="67"/>
      <c r="E108" s="68">
        <v>2009</v>
      </c>
      <c r="F108" s="215"/>
      <c r="G108" s="215"/>
      <c r="H108" s="69"/>
      <c r="I108" s="69"/>
      <c r="J108" s="186"/>
      <c r="K108" s="36"/>
      <c r="L108" s="36"/>
    </row>
    <row r="109" spans="1:12" s="42" customFormat="1" ht="25.5">
      <c r="A109" s="26" t="s">
        <v>7</v>
      </c>
      <c r="B109" s="82" t="s">
        <v>166</v>
      </c>
      <c r="C109" s="141">
        <f>9374.77+27384.78</f>
        <v>36759.55</v>
      </c>
      <c r="D109" s="67"/>
      <c r="E109" s="68"/>
      <c r="F109" s="215"/>
      <c r="G109" s="215"/>
      <c r="H109" s="69"/>
      <c r="I109" s="69"/>
      <c r="J109" s="186"/>
      <c r="K109" s="36"/>
      <c r="L109" s="36"/>
    </row>
    <row r="110" spans="1:12" s="42" customFormat="1" ht="15.75" customHeight="1" thickBot="1">
      <c r="A110" s="24" t="s">
        <v>8</v>
      </c>
      <c r="B110" s="84" t="s">
        <v>31</v>
      </c>
      <c r="C110" s="135">
        <f>54890.43+172752.4</f>
        <v>227642.83</v>
      </c>
      <c r="D110" s="10"/>
      <c r="E110" s="11"/>
      <c r="F110" s="216"/>
      <c r="G110" s="216"/>
      <c r="H110" s="12"/>
      <c r="I110" s="12"/>
      <c r="J110" s="186"/>
      <c r="K110" s="36"/>
      <c r="L110" s="36"/>
    </row>
    <row r="111" spans="1:12" s="42" customFormat="1" ht="15.75" customHeight="1" thickTop="1">
      <c r="A111" s="236"/>
      <c r="B111" s="242" t="s">
        <v>437</v>
      </c>
      <c r="C111" s="237"/>
      <c r="D111" s="238"/>
      <c r="E111" s="239"/>
      <c r="F111" s="240"/>
      <c r="G111" s="240"/>
      <c r="H111" s="241"/>
      <c r="I111" s="241"/>
      <c r="J111" s="186"/>
      <c r="K111" s="36"/>
      <c r="L111" s="36"/>
    </row>
    <row r="112" spans="1:12" s="42" customFormat="1" ht="15.75" customHeight="1" thickBot="1">
      <c r="A112" s="36"/>
      <c r="B112" s="91"/>
      <c r="C112" s="134"/>
      <c r="D112" s="134"/>
      <c r="E112" s="36"/>
      <c r="F112" s="89"/>
      <c r="G112" s="89"/>
      <c r="H112" s="36"/>
      <c r="I112" s="36"/>
      <c r="J112" s="186"/>
      <c r="K112" s="36"/>
      <c r="L112" s="36"/>
    </row>
    <row r="113" spans="1:12" s="42" customFormat="1" ht="15.75" customHeight="1" thickBot="1" thickTop="1">
      <c r="A113" s="38" t="s">
        <v>7</v>
      </c>
      <c r="B113" s="39" t="str">
        <f>Mapka!B9</f>
        <v>Publiczne Gimnazjum Nr 2 w Kamieńcu Wrocławskim</v>
      </c>
      <c r="C113" s="139"/>
      <c r="D113" s="40"/>
      <c r="E113" s="41"/>
      <c r="F113" s="263" t="s">
        <v>24</v>
      </c>
      <c r="G113" s="263"/>
      <c r="H113" s="263"/>
      <c r="I113" s="263"/>
      <c r="J113" s="186"/>
      <c r="K113" s="36"/>
      <c r="L113" s="36"/>
    </row>
    <row r="114" spans="1:12" s="42" customFormat="1" ht="39.75" thickBot="1" thickTop="1">
      <c r="A114" s="103" t="s">
        <v>0</v>
      </c>
      <c r="B114" s="35" t="s">
        <v>25</v>
      </c>
      <c r="C114" s="140" t="s">
        <v>442</v>
      </c>
      <c r="D114" s="5" t="s">
        <v>318</v>
      </c>
      <c r="E114" s="37" t="s">
        <v>26</v>
      </c>
      <c r="F114" s="35" t="s">
        <v>27</v>
      </c>
      <c r="G114" s="35" t="s">
        <v>28</v>
      </c>
      <c r="H114" s="103" t="s">
        <v>29</v>
      </c>
      <c r="I114" s="35" t="s">
        <v>30</v>
      </c>
      <c r="J114" s="186"/>
      <c r="K114" s="36"/>
      <c r="L114" s="36"/>
    </row>
    <row r="115" spans="1:12" s="42" customFormat="1" ht="39" thickTop="1">
      <c r="A115" s="25" t="s">
        <v>1</v>
      </c>
      <c r="B115" s="60" t="s">
        <v>316</v>
      </c>
      <c r="C115" s="142" t="s">
        <v>275</v>
      </c>
      <c r="D115" s="6"/>
      <c r="E115" s="13"/>
      <c r="F115" s="217"/>
      <c r="G115" s="217"/>
      <c r="H115" s="14"/>
      <c r="I115" s="14"/>
      <c r="J115" s="186"/>
      <c r="K115" s="36"/>
      <c r="L115" s="36"/>
    </row>
    <row r="116" spans="1:12" s="42" customFormat="1" ht="25.5">
      <c r="A116" s="26" t="s">
        <v>2</v>
      </c>
      <c r="B116" s="70" t="s">
        <v>166</v>
      </c>
      <c r="C116" s="118">
        <f>5288.5+14102.32+2834.18+181.78+599+1586+2010+1750+3538+2600</f>
        <v>34489.78</v>
      </c>
      <c r="D116" s="7"/>
      <c r="E116" s="8"/>
      <c r="F116" s="213"/>
      <c r="G116" s="213"/>
      <c r="H116" s="9"/>
      <c r="I116" s="9"/>
      <c r="J116" s="186"/>
      <c r="K116" s="36"/>
      <c r="L116" s="36"/>
    </row>
    <row r="117" spans="1:12" s="42" customFormat="1" ht="15.75" customHeight="1" thickBot="1">
      <c r="A117" s="24" t="s">
        <v>3</v>
      </c>
      <c r="B117" s="84" t="s">
        <v>31</v>
      </c>
      <c r="C117" s="135">
        <f>8622.96+67023.08</f>
        <v>75646.04000000001</v>
      </c>
      <c r="D117" s="10"/>
      <c r="E117" s="11"/>
      <c r="F117" s="216"/>
      <c r="G117" s="216"/>
      <c r="H117" s="12"/>
      <c r="I117" s="12"/>
      <c r="J117" s="186"/>
      <c r="K117" s="36"/>
      <c r="L117" s="36"/>
    </row>
    <row r="118" spans="2:12" s="42" customFormat="1" ht="15.75" customHeight="1" thickTop="1">
      <c r="B118" s="242" t="s">
        <v>437</v>
      </c>
      <c r="C118" s="134"/>
      <c r="D118" s="36"/>
      <c r="E118" s="36"/>
      <c r="F118" s="89"/>
      <c r="G118" s="89"/>
      <c r="H118" s="36"/>
      <c r="I118" s="36"/>
      <c r="J118" s="186"/>
      <c r="K118" s="36"/>
      <c r="L118" s="36"/>
    </row>
    <row r="119" spans="2:12" s="42" customFormat="1" ht="15.75" customHeight="1">
      <c r="B119" s="59" t="s">
        <v>276</v>
      </c>
      <c r="C119" s="134"/>
      <c r="D119" s="36"/>
      <c r="E119" s="36"/>
      <c r="F119" s="89"/>
      <c r="G119" s="89"/>
      <c r="H119" s="36"/>
      <c r="I119" s="36"/>
      <c r="J119" s="186"/>
      <c r="K119" s="36"/>
      <c r="L119" s="36"/>
    </row>
    <row r="120" spans="1:12" s="42" customFormat="1" ht="15.75" customHeight="1" thickBot="1">
      <c r="A120" s="36"/>
      <c r="B120" s="89"/>
      <c r="C120" s="134"/>
      <c r="D120" s="36"/>
      <c r="E120" s="36"/>
      <c r="F120" s="89"/>
      <c r="G120" s="89"/>
      <c r="H120" s="36"/>
      <c r="I120" s="36"/>
      <c r="J120" s="186"/>
      <c r="K120" s="36"/>
      <c r="L120" s="36"/>
    </row>
    <row r="121" spans="1:12" s="42" customFormat="1" ht="15.75" customHeight="1" thickBot="1" thickTop="1">
      <c r="A121" s="38" t="s">
        <v>8</v>
      </c>
      <c r="B121" s="87" t="str">
        <f>Mapka!B10</f>
        <v>Szkoła Podstawowa w Dobrzykowicach</v>
      </c>
      <c r="C121" s="139"/>
      <c r="D121" s="40"/>
      <c r="E121" s="41"/>
      <c r="F121" s="263" t="s">
        <v>24</v>
      </c>
      <c r="G121" s="263"/>
      <c r="H121" s="263"/>
      <c r="I121" s="263"/>
      <c r="J121" s="186"/>
      <c r="K121" s="36"/>
      <c r="L121" s="36"/>
    </row>
    <row r="122" spans="1:12" s="42" customFormat="1" ht="39.75" thickBot="1" thickTop="1">
      <c r="A122" s="103" t="s">
        <v>0</v>
      </c>
      <c r="B122" s="35" t="s">
        <v>25</v>
      </c>
      <c r="C122" s="140" t="s">
        <v>442</v>
      </c>
      <c r="D122" s="5" t="s">
        <v>318</v>
      </c>
      <c r="E122" s="37" t="s">
        <v>26</v>
      </c>
      <c r="F122" s="35" t="s">
        <v>27</v>
      </c>
      <c r="G122" s="35" t="s">
        <v>28</v>
      </c>
      <c r="H122" s="103" t="s">
        <v>29</v>
      </c>
      <c r="I122" s="35" t="s">
        <v>30</v>
      </c>
      <c r="J122" s="186"/>
      <c r="K122" s="36"/>
      <c r="L122" s="36"/>
    </row>
    <row r="123" spans="1:12" s="42" customFormat="1" ht="15.75" customHeight="1" thickTop="1">
      <c r="A123" s="14" t="s">
        <v>1</v>
      </c>
      <c r="B123" s="60" t="s">
        <v>398</v>
      </c>
      <c r="C123" s="133">
        <v>1285550</v>
      </c>
      <c r="D123" s="6">
        <v>514.22</v>
      </c>
      <c r="E123" s="13"/>
      <c r="F123" s="217" t="s">
        <v>159</v>
      </c>
      <c r="G123" s="217" t="s">
        <v>90</v>
      </c>
      <c r="H123" s="14" t="s">
        <v>91</v>
      </c>
      <c r="I123" s="14" t="s">
        <v>160</v>
      </c>
      <c r="J123" s="184"/>
      <c r="K123" s="36"/>
      <c r="L123" s="36"/>
    </row>
    <row r="124" spans="1:12" s="42" customFormat="1" ht="15.75" customHeight="1">
      <c r="A124" s="26" t="s">
        <v>2</v>
      </c>
      <c r="B124" s="70" t="s">
        <v>188</v>
      </c>
      <c r="C124" s="117">
        <v>27499.61</v>
      </c>
      <c r="D124" s="7"/>
      <c r="E124" s="8">
        <v>2015</v>
      </c>
      <c r="F124" s="213"/>
      <c r="G124" s="213"/>
      <c r="H124" s="9"/>
      <c r="I124" s="9"/>
      <c r="J124" s="186"/>
      <c r="K124" s="36"/>
      <c r="L124" s="36"/>
    </row>
    <row r="125" spans="1:12" s="42" customFormat="1" ht="15.75" customHeight="1">
      <c r="A125" s="26" t="s">
        <v>3</v>
      </c>
      <c r="B125" s="70" t="s">
        <v>189</v>
      </c>
      <c r="C125" s="117">
        <v>38323.83</v>
      </c>
      <c r="D125" s="7"/>
      <c r="E125" s="73" t="s">
        <v>191</v>
      </c>
      <c r="F125" s="213"/>
      <c r="G125" s="213"/>
      <c r="H125" s="9"/>
      <c r="I125" s="9"/>
      <c r="J125" s="186"/>
      <c r="K125" s="36"/>
      <c r="L125" s="36"/>
    </row>
    <row r="126" spans="1:12" s="42" customFormat="1" ht="15.75" customHeight="1">
      <c r="A126" s="26" t="s">
        <v>4</v>
      </c>
      <c r="B126" s="70" t="s">
        <v>190</v>
      </c>
      <c r="C126" s="118">
        <v>26108.23</v>
      </c>
      <c r="D126" s="7"/>
      <c r="E126" s="8">
        <v>2009</v>
      </c>
      <c r="F126" s="213"/>
      <c r="G126" s="213"/>
      <c r="H126" s="9"/>
      <c r="I126" s="9"/>
      <c r="J126" s="186"/>
      <c r="K126" s="36"/>
      <c r="L126" s="36"/>
    </row>
    <row r="127" spans="1:12" s="42" customFormat="1" ht="25.5">
      <c r="A127" s="26" t="s">
        <v>5</v>
      </c>
      <c r="B127" s="82" t="s">
        <v>166</v>
      </c>
      <c r="C127" s="144">
        <f>27128+2277+2371.44</f>
        <v>31776.44</v>
      </c>
      <c r="D127" s="67"/>
      <c r="E127" s="68"/>
      <c r="F127" s="215"/>
      <c r="G127" s="215"/>
      <c r="H127" s="69"/>
      <c r="I127" s="69"/>
      <c r="J127" s="186"/>
      <c r="K127" s="36"/>
      <c r="L127" s="36"/>
    </row>
    <row r="128" spans="1:12" s="42" customFormat="1" ht="15.75" customHeight="1" thickBot="1">
      <c r="A128" s="24" t="s">
        <v>6</v>
      </c>
      <c r="B128" s="84" t="s">
        <v>31</v>
      </c>
      <c r="C128" s="135">
        <f>715+62217.64</f>
        <v>62932.64</v>
      </c>
      <c r="D128" s="10"/>
      <c r="E128" s="11"/>
      <c r="F128" s="216"/>
      <c r="G128" s="216"/>
      <c r="H128" s="12"/>
      <c r="I128" s="12"/>
      <c r="J128" s="186"/>
      <c r="K128" s="36"/>
      <c r="L128" s="36"/>
    </row>
    <row r="129" spans="1:12" s="42" customFormat="1" ht="15.75" customHeight="1" thickTop="1">
      <c r="A129" s="59"/>
      <c r="B129" s="242" t="s">
        <v>437</v>
      </c>
      <c r="C129" s="134"/>
      <c r="D129" s="134"/>
      <c r="E129" s="36"/>
      <c r="F129" s="89"/>
      <c r="G129" s="89"/>
      <c r="H129" s="36"/>
      <c r="I129" s="36"/>
      <c r="J129" s="186"/>
      <c r="K129" s="36"/>
      <c r="L129" s="36"/>
    </row>
    <row r="130" spans="1:12" s="42" customFormat="1" ht="15.75" customHeight="1" thickBot="1">
      <c r="A130" s="36"/>
      <c r="B130" s="89"/>
      <c r="C130" s="134"/>
      <c r="D130" s="36"/>
      <c r="E130" s="36"/>
      <c r="F130" s="89"/>
      <c r="G130" s="89"/>
      <c r="H130" s="36"/>
      <c r="I130" s="36"/>
      <c r="J130" s="186"/>
      <c r="K130" s="36"/>
      <c r="L130" s="36"/>
    </row>
    <row r="131" spans="1:12" s="42" customFormat="1" ht="15.75" customHeight="1" thickBot="1" thickTop="1">
      <c r="A131" s="38" t="s">
        <v>9</v>
      </c>
      <c r="B131" s="39" t="str">
        <f>Mapka!B11</f>
        <v>Szkoła Podstawowa im. B. Krzywoustego w Kamieńcu Wrocławskim</v>
      </c>
      <c r="C131" s="139"/>
      <c r="D131" s="40"/>
      <c r="E131" s="41"/>
      <c r="F131" s="263" t="s">
        <v>24</v>
      </c>
      <c r="G131" s="263"/>
      <c r="H131" s="263"/>
      <c r="I131" s="263"/>
      <c r="J131" s="186"/>
      <c r="K131" s="36"/>
      <c r="L131" s="36"/>
    </row>
    <row r="132" spans="1:12" s="42" customFormat="1" ht="39.75" thickBot="1" thickTop="1">
      <c r="A132" s="103" t="s">
        <v>0</v>
      </c>
      <c r="B132" s="35" t="s">
        <v>25</v>
      </c>
      <c r="C132" s="140" t="s">
        <v>442</v>
      </c>
      <c r="D132" s="5" t="s">
        <v>318</v>
      </c>
      <c r="E132" s="37" t="s">
        <v>26</v>
      </c>
      <c r="F132" s="35" t="s">
        <v>27</v>
      </c>
      <c r="G132" s="35" t="s">
        <v>28</v>
      </c>
      <c r="H132" s="103" t="s">
        <v>29</v>
      </c>
      <c r="I132" s="35" t="s">
        <v>30</v>
      </c>
      <c r="J132" s="186"/>
      <c r="K132" s="36"/>
      <c r="L132" s="36"/>
    </row>
    <row r="133" spans="1:12" s="42" customFormat="1" ht="26.25" thickTop="1">
      <c r="A133" s="14" t="s">
        <v>1</v>
      </c>
      <c r="B133" s="60" t="s">
        <v>196</v>
      </c>
      <c r="C133" s="133">
        <v>11000000</v>
      </c>
      <c r="D133" s="85">
        <v>3729</v>
      </c>
      <c r="E133" s="13">
        <v>2001</v>
      </c>
      <c r="F133" s="212" t="s">
        <v>197</v>
      </c>
      <c r="G133" s="212" t="s">
        <v>79</v>
      </c>
      <c r="H133" s="25" t="s">
        <v>79</v>
      </c>
      <c r="I133" s="25" t="s">
        <v>198</v>
      </c>
      <c r="J133" s="184"/>
      <c r="K133" s="36"/>
      <c r="L133" s="36"/>
    </row>
    <row r="134" spans="1:12" s="42" customFormat="1" ht="15">
      <c r="A134" s="26" t="s">
        <v>2</v>
      </c>
      <c r="B134" s="70" t="s">
        <v>427</v>
      </c>
      <c r="C134" s="249">
        <f>16107.29+12278.05</f>
        <v>28385.34</v>
      </c>
      <c r="D134" s="101"/>
      <c r="E134" s="8">
        <v>2010</v>
      </c>
      <c r="F134" s="207"/>
      <c r="G134" s="207"/>
      <c r="H134" s="26"/>
      <c r="I134" s="26"/>
      <c r="J134" s="184"/>
      <c r="K134" s="36"/>
      <c r="L134" s="36"/>
    </row>
    <row r="135" spans="1:12" s="42" customFormat="1" ht="15">
      <c r="A135" s="26" t="s">
        <v>3</v>
      </c>
      <c r="B135" s="81" t="s">
        <v>182</v>
      </c>
      <c r="C135" s="229">
        <v>39606</v>
      </c>
      <c r="D135" s="72"/>
      <c r="E135" s="83">
        <v>2014</v>
      </c>
      <c r="F135" s="214"/>
      <c r="G135" s="214"/>
      <c r="H135" s="102"/>
      <c r="I135" s="102"/>
      <c r="J135" s="184"/>
      <c r="K135" s="36"/>
      <c r="L135" s="36"/>
    </row>
    <row r="136" spans="1:12" s="42" customFormat="1" ht="15.75" customHeight="1" thickBot="1">
      <c r="A136" s="24" t="s">
        <v>4</v>
      </c>
      <c r="B136" s="84" t="s">
        <v>31</v>
      </c>
      <c r="C136" s="135">
        <v>600000</v>
      </c>
      <c r="D136" s="10"/>
      <c r="E136" s="11"/>
      <c r="F136" s="216"/>
      <c r="G136" s="216"/>
      <c r="H136" s="12"/>
      <c r="I136" s="12"/>
      <c r="J136" s="186"/>
      <c r="K136" s="36"/>
      <c r="L136" s="36"/>
    </row>
    <row r="137" spans="1:12" s="42" customFormat="1" ht="15.75" customHeight="1" thickTop="1">
      <c r="A137" s="59"/>
      <c r="B137" s="242" t="s">
        <v>437</v>
      </c>
      <c r="C137" s="134"/>
      <c r="D137" s="36"/>
      <c r="E137" s="36"/>
      <c r="F137" s="89"/>
      <c r="G137" s="89"/>
      <c r="H137" s="36"/>
      <c r="I137" s="36"/>
      <c r="J137" s="186"/>
      <c r="K137" s="36"/>
      <c r="L137" s="36"/>
    </row>
    <row r="138" spans="1:12" s="42" customFormat="1" ht="15.75" customHeight="1" thickBot="1">
      <c r="A138" s="36"/>
      <c r="B138" s="89"/>
      <c r="C138" s="134"/>
      <c r="D138" s="36"/>
      <c r="E138" s="36"/>
      <c r="F138" s="89"/>
      <c r="G138" s="89"/>
      <c r="H138" s="36"/>
      <c r="I138" s="36"/>
      <c r="J138" s="186"/>
      <c r="K138" s="36"/>
      <c r="L138" s="36"/>
    </row>
    <row r="139" spans="1:12" s="42" customFormat="1" ht="15.75" customHeight="1" thickBot="1" thickTop="1">
      <c r="A139" s="38" t="s">
        <v>10</v>
      </c>
      <c r="B139" s="87" t="str">
        <f>Mapka!B12</f>
        <v>Szkoła Podstawowa w Ratowicach</v>
      </c>
      <c r="C139" s="139"/>
      <c r="D139" s="40"/>
      <c r="E139" s="41"/>
      <c r="F139" s="263" t="s">
        <v>24</v>
      </c>
      <c r="G139" s="263"/>
      <c r="H139" s="263"/>
      <c r="I139" s="263"/>
      <c r="J139" s="186"/>
      <c r="K139" s="36"/>
      <c r="L139" s="36"/>
    </row>
    <row r="140" spans="1:12" s="42" customFormat="1" ht="39.75" thickBot="1" thickTop="1">
      <c r="A140" s="103" t="s">
        <v>0</v>
      </c>
      <c r="B140" s="35" t="s">
        <v>25</v>
      </c>
      <c r="C140" s="140" t="s">
        <v>442</v>
      </c>
      <c r="D140" s="5" t="s">
        <v>318</v>
      </c>
      <c r="E140" s="37" t="s">
        <v>26</v>
      </c>
      <c r="F140" s="35" t="s">
        <v>27</v>
      </c>
      <c r="G140" s="35" t="s">
        <v>28</v>
      </c>
      <c r="H140" s="103" t="s">
        <v>29</v>
      </c>
      <c r="I140" s="35" t="s">
        <v>30</v>
      </c>
      <c r="J140" s="186"/>
      <c r="K140" s="36"/>
      <c r="L140" s="36"/>
    </row>
    <row r="141" spans="1:12" s="42" customFormat="1" ht="26.25" thickTop="1">
      <c r="A141" s="14" t="s">
        <v>1</v>
      </c>
      <c r="B141" s="60" t="s">
        <v>443</v>
      </c>
      <c r="C141" s="133">
        <v>2350000</v>
      </c>
      <c r="D141" s="6">
        <v>940</v>
      </c>
      <c r="E141" s="194" t="s">
        <v>353</v>
      </c>
      <c r="F141" s="217" t="s">
        <v>159</v>
      </c>
      <c r="G141" s="217" t="s">
        <v>90</v>
      </c>
      <c r="H141" s="14" t="s">
        <v>91</v>
      </c>
      <c r="I141" s="14" t="s">
        <v>160</v>
      </c>
      <c r="J141" s="184"/>
      <c r="K141" s="36"/>
      <c r="L141" s="36"/>
    </row>
    <row r="142" spans="1:12" s="42" customFormat="1" ht="15.75" customHeight="1">
      <c r="A142" s="26" t="s">
        <v>2</v>
      </c>
      <c r="B142" s="70" t="s">
        <v>199</v>
      </c>
      <c r="C142" s="117">
        <v>348090</v>
      </c>
      <c r="D142" s="7"/>
      <c r="E142" s="8">
        <v>2015</v>
      </c>
      <c r="F142" s="213"/>
      <c r="G142" s="213"/>
      <c r="H142" s="9"/>
      <c r="I142" s="9"/>
      <c r="J142" s="186"/>
      <c r="K142" s="36"/>
      <c r="L142" s="36"/>
    </row>
    <row r="143" spans="1:12" s="42" customFormat="1" ht="15.75" customHeight="1">
      <c r="A143" s="9" t="s">
        <v>3</v>
      </c>
      <c r="B143" s="70" t="s">
        <v>188</v>
      </c>
      <c r="C143" s="117">
        <v>52599.57</v>
      </c>
      <c r="D143" s="7"/>
      <c r="E143" s="8">
        <v>2012</v>
      </c>
      <c r="F143" s="213"/>
      <c r="G143" s="213"/>
      <c r="H143" s="9"/>
      <c r="I143" s="9"/>
      <c r="J143" s="186"/>
      <c r="K143" s="36"/>
      <c r="L143" s="36"/>
    </row>
    <row r="144" spans="1:12" s="42" customFormat="1" ht="25.5">
      <c r="A144" s="93" t="s">
        <v>4</v>
      </c>
      <c r="B144" s="82" t="s">
        <v>166</v>
      </c>
      <c r="C144" s="141">
        <f>22376+7454.48+12107.49+599+99+8905.8+744.7+290</f>
        <v>52576.47</v>
      </c>
      <c r="D144" s="67"/>
      <c r="E144" s="68"/>
      <c r="F144" s="215"/>
      <c r="G144" s="215"/>
      <c r="H144" s="69"/>
      <c r="I144" s="69"/>
      <c r="J144" s="186"/>
      <c r="K144" s="36"/>
      <c r="L144" s="36"/>
    </row>
    <row r="145" spans="1:12" s="42" customFormat="1" ht="15.75" customHeight="1" thickBot="1">
      <c r="A145" s="24" t="s">
        <v>5</v>
      </c>
      <c r="B145" s="84" t="s">
        <v>31</v>
      </c>
      <c r="C145" s="135">
        <f>126041.15+62238.56+735</f>
        <v>189014.71</v>
      </c>
      <c r="D145" s="10"/>
      <c r="E145" s="11"/>
      <c r="F145" s="216"/>
      <c r="G145" s="216"/>
      <c r="H145" s="12"/>
      <c r="I145" s="12"/>
      <c r="J145" s="186"/>
      <c r="K145" s="36"/>
      <c r="L145" s="36"/>
    </row>
    <row r="146" spans="1:12" s="42" customFormat="1" ht="15.75" customHeight="1" thickTop="1">
      <c r="A146" s="59"/>
      <c r="B146" s="242" t="s">
        <v>437</v>
      </c>
      <c r="C146" s="134"/>
      <c r="D146" s="134"/>
      <c r="E146" s="36"/>
      <c r="F146" s="89"/>
      <c r="G146" s="89"/>
      <c r="H146" s="36"/>
      <c r="I146" s="36"/>
      <c r="J146" s="186"/>
      <c r="K146" s="36"/>
      <c r="L146" s="36"/>
    </row>
    <row r="147" spans="1:12" s="42" customFormat="1" ht="15.75" customHeight="1" thickBot="1">
      <c r="A147" s="36"/>
      <c r="B147" s="89"/>
      <c r="C147" s="134"/>
      <c r="D147" s="36"/>
      <c r="E147" s="36"/>
      <c r="F147" s="89"/>
      <c r="G147" s="89"/>
      <c r="H147" s="36"/>
      <c r="I147" s="36"/>
      <c r="J147" s="186"/>
      <c r="K147" s="36"/>
      <c r="L147" s="36"/>
    </row>
    <row r="148" spans="1:12" s="42" customFormat="1" ht="15.75" customHeight="1" thickBot="1" thickTop="1">
      <c r="A148" s="38" t="s">
        <v>11</v>
      </c>
      <c r="B148" s="87" t="str">
        <f>Mapka!B13</f>
        <v>Zakład Gospodarki Komunalnej Czernica</v>
      </c>
      <c r="C148" s="139"/>
      <c r="D148" s="40"/>
      <c r="E148" s="41"/>
      <c r="F148" s="263" t="s">
        <v>24</v>
      </c>
      <c r="G148" s="263"/>
      <c r="H148" s="263"/>
      <c r="I148" s="263"/>
      <c r="J148" s="186"/>
      <c r="K148" s="36"/>
      <c r="L148" s="36"/>
    </row>
    <row r="149" spans="1:12" s="42" customFormat="1" ht="39.75" thickBot="1" thickTop="1">
      <c r="A149" s="103" t="s">
        <v>0</v>
      </c>
      <c r="B149" s="35" t="s">
        <v>25</v>
      </c>
      <c r="C149" s="140" t="s">
        <v>442</v>
      </c>
      <c r="D149" s="5" t="s">
        <v>318</v>
      </c>
      <c r="E149" s="37" t="s">
        <v>26</v>
      </c>
      <c r="F149" s="35" t="s">
        <v>27</v>
      </c>
      <c r="G149" s="35" t="s">
        <v>28</v>
      </c>
      <c r="H149" s="103" t="s">
        <v>29</v>
      </c>
      <c r="I149" s="35" t="s">
        <v>30</v>
      </c>
      <c r="J149" s="186"/>
      <c r="K149" s="36"/>
      <c r="L149" s="36"/>
    </row>
    <row r="150" spans="1:12" s="42" customFormat="1" ht="15.75" thickTop="1">
      <c r="A150" s="26" t="s">
        <v>1</v>
      </c>
      <c r="B150" s="70" t="s">
        <v>329</v>
      </c>
      <c r="C150" s="116">
        <f>296000+4400+4738</f>
        <v>305138</v>
      </c>
      <c r="D150" s="7">
        <v>240</v>
      </c>
      <c r="E150" s="8"/>
      <c r="F150" s="213"/>
      <c r="G150" s="213"/>
      <c r="H150" s="9"/>
      <c r="I150" s="9"/>
      <c r="J150" s="184"/>
      <c r="K150" s="36"/>
      <c r="L150" s="36"/>
    </row>
    <row r="151" spans="1:12" s="42" customFormat="1" ht="15.75" customHeight="1">
      <c r="A151" s="93" t="s">
        <v>2</v>
      </c>
      <c r="B151" s="82" t="s">
        <v>327</v>
      </c>
      <c r="C151" s="119">
        <v>300555.76</v>
      </c>
      <c r="D151" s="107"/>
      <c r="E151" s="68"/>
      <c r="F151" s="215"/>
      <c r="G151" s="215"/>
      <c r="H151" s="69"/>
      <c r="I151" s="69"/>
      <c r="J151" s="186"/>
      <c r="K151" s="36"/>
      <c r="L151" s="36"/>
    </row>
    <row r="152" spans="1:12" s="42" customFormat="1" ht="25.5">
      <c r="A152" s="26" t="s">
        <v>3</v>
      </c>
      <c r="B152" s="70" t="s">
        <v>331</v>
      </c>
      <c r="C152" s="116">
        <v>292729.2</v>
      </c>
      <c r="D152" s="7">
        <v>120</v>
      </c>
      <c r="E152" s="8"/>
      <c r="F152" s="213"/>
      <c r="G152" s="213"/>
      <c r="H152" s="9"/>
      <c r="I152" s="9"/>
      <c r="J152" s="184"/>
      <c r="K152" s="36"/>
      <c r="L152" s="36"/>
    </row>
    <row r="153" spans="1:12" s="42" customFormat="1" ht="15.75" customHeight="1">
      <c r="A153" s="93" t="s">
        <v>4</v>
      </c>
      <c r="B153" s="70" t="s">
        <v>328</v>
      </c>
      <c r="C153" s="116">
        <v>100000</v>
      </c>
      <c r="D153" s="7">
        <v>99.6</v>
      </c>
      <c r="E153" s="8"/>
      <c r="F153" s="213"/>
      <c r="G153" s="213"/>
      <c r="H153" s="9"/>
      <c r="I153" s="9"/>
      <c r="J153" s="184"/>
      <c r="K153" s="36"/>
      <c r="L153" s="36"/>
    </row>
    <row r="154" spans="1:12" s="42" customFormat="1" ht="25.5">
      <c r="A154" s="93" t="s">
        <v>5</v>
      </c>
      <c r="B154" s="70" t="s">
        <v>330</v>
      </c>
      <c r="C154" s="116">
        <v>195884</v>
      </c>
      <c r="D154" s="7">
        <v>100</v>
      </c>
      <c r="E154" s="8"/>
      <c r="F154" s="213"/>
      <c r="G154" s="213"/>
      <c r="H154" s="9"/>
      <c r="I154" s="9"/>
      <c r="J154" s="184"/>
      <c r="K154" s="36"/>
      <c r="L154" s="36"/>
    </row>
    <row r="155" spans="1:12" s="42" customFormat="1" ht="38.25">
      <c r="A155" s="26" t="s">
        <v>6</v>
      </c>
      <c r="B155" s="248" t="s">
        <v>453</v>
      </c>
      <c r="C155" s="245">
        <v>6151128.91</v>
      </c>
      <c r="D155" s="260" t="s">
        <v>454</v>
      </c>
      <c r="E155" s="261"/>
      <c r="F155" s="261"/>
      <c r="G155" s="261"/>
      <c r="H155" s="261"/>
      <c r="I155" s="262"/>
      <c r="J155" s="184"/>
      <c r="K155" s="36"/>
      <c r="L155" s="36"/>
    </row>
    <row r="156" spans="1:12" s="42" customFormat="1" ht="15.75" customHeight="1">
      <c r="A156" s="93" t="s">
        <v>7</v>
      </c>
      <c r="B156" s="82" t="s">
        <v>428</v>
      </c>
      <c r="C156" s="183">
        <v>150000</v>
      </c>
      <c r="D156" s="67"/>
      <c r="E156" s="68"/>
      <c r="F156" s="215"/>
      <c r="G156" s="215"/>
      <c r="H156" s="69"/>
      <c r="I156" s="69"/>
      <c r="J156" s="186"/>
      <c r="K156" s="36"/>
      <c r="L156" s="36"/>
    </row>
    <row r="157" spans="1:12" s="42" customFormat="1" ht="15.75" customHeight="1">
      <c r="A157" s="93" t="s">
        <v>8</v>
      </c>
      <c r="B157" s="82" t="s">
        <v>428</v>
      </c>
      <c r="C157" s="183">
        <v>180804.16</v>
      </c>
      <c r="D157" s="67"/>
      <c r="E157" s="68"/>
      <c r="F157" s="215"/>
      <c r="G157" s="215"/>
      <c r="H157" s="69"/>
      <c r="I157" s="69"/>
      <c r="J157" s="186"/>
      <c r="K157" s="36"/>
      <c r="L157" s="36"/>
    </row>
    <row r="158" spans="1:12" s="42" customFormat="1" ht="15.75" customHeight="1">
      <c r="A158" s="26" t="s">
        <v>9</v>
      </c>
      <c r="B158" s="70" t="s">
        <v>270</v>
      </c>
      <c r="C158" s="117">
        <v>24748</v>
      </c>
      <c r="D158" s="7"/>
      <c r="E158" s="8"/>
      <c r="F158" s="213"/>
      <c r="G158" s="213"/>
      <c r="H158" s="9"/>
      <c r="I158" s="9"/>
      <c r="J158" s="186"/>
      <c r="K158" s="36"/>
      <c r="L158" s="36"/>
    </row>
    <row r="159" spans="1:12" s="42" customFormat="1" ht="15.75" customHeight="1">
      <c r="A159" s="93" t="s">
        <v>10</v>
      </c>
      <c r="B159" s="70" t="s">
        <v>271</v>
      </c>
      <c r="C159" s="117">
        <v>494.95</v>
      </c>
      <c r="D159" s="7"/>
      <c r="E159" s="8"/>
      <c r="F159" s="213"/>
      <c r="G159" s="213"/>
      <c r="H159" s="9"/>
      <c r="I159" s="9"/>
      <c r="J159" s="186"/>
      <c r="K159" s="36"/>
      <c r="L159" s="36"/>
    </row>
    <row r="160" spans="1:12" s="42" customFormat="1" ht="15.75" customHeight="1">
      <c r="A160" s="93" t="s">
        <v>11</v>
      </c>
      <c r="B160" s="70" t="s">
        <v>272</v>
      </c>
      <c r="C160" s="117">
        <v>81035</v>
      </c>
      <c r="D160" s="7"/>
      <c r="E160" s="8"/>
      <c r="F160" s="213"/>
      <c r="G160" s="213"/>
      <c r="H160" s="9"/>
      <c r="I160" s="9"/>
      <c r="J160" s="186"/>
      <c r="K160" s="36"/>
      <c r="L160" s="36"/>
    </row>
    <row r="161" spans="1:12" s="42" customFormat="1" ht="15.75" customHeight="1">
      <c r="A161" s="93" t="s">
        <v>44</v>
      </c>
      <c r="B161" s="82" t="s">
        <v>322</v>
      </c>
      <c r="C161" s="183">
        <v>16000</v>
      </c>
      <c r="D161" s="67"/>
      <c r="E161" s="68"/>
      <c r="F161" s="215"/>
      <c r="G161" s="215"/>
      <c r="H161" s="69"/>
      <c r="I161" s="69"/>
      <c r="J161" s="186"/>
      <c r="K161" s="36"/>
      <c r="L161" s="36"/>
    </row>
    <row r="162" spans="1:12" s="42" customFormat="1" ht="15.75" customHeight="1">
      <c r="A162" s="26" t="s">
        <v>45</v>
      </c>
      <c r="B162" s="82" t="s">
        <v>323</v>
      </c>
      <c r="C162" s="183">
        <v>24524.5</v>
      </c>
      <c r="D162" s="67"/>
      <c r="E162" s="68"/>
      <c r="F162" s="215"/>
      <c r="G162" s="215"/>
      <c r="H162" s="69"/>
      <c r="I162" s="69"/>
      <c r="J162" s="186"/>
      <c r="K162" s="36"/>
      <c r="L162" s="36"/>
    </row>
    <row r="163" spans="1:12" s="42" customFormat="1" ht="15.75" customHeight="1">
      <c r="A163" s="93" t="s">
        <v>46</v>
      </c>
      <c r="B163" s="82" t="s">
        <v>324</v>
      </c>
      <c r="C163" s="183">
        <v>54894.8</v>
      </c>
      <c r="D163" s="67"/>
      <c r="E163" s="68"/>
      <c r="F163" s="215"/>
      <c r="G163" s="215"/>
      <c r="H163" s="69"/>
      <c r="I163" s="69"/>
      <c r="J163" s="186"/>
      <c r="K163" s="36"/>
      <c r="L163" s="36"/>
    </row>
    <row r="164" spans="1:12" s="42" customFormat="1" ht="25.5">
      <c r="A164" s="93" t="s">
        <v>47</v>
      </c>
      <c r="B164" s="82" t="s">
        <v>325</v>
      </c>
      <c r="C164" s="183">
        <v>195884</v>
      </c>
      <c r="D164" s="67"/>
      <c r="E164" s="68"/>
      <c r="F164" s="215"/>
      <c r="G164" s="215"/>
      <c r="H164" s="69"/>
      <c r="I164" s="69"/>
      <c r="J164" s="186"/>
      <c r="K164" s="36"/>
      <c r="L164" s="36"/>
    </row>
    <row r="165" spans="1:12" s="42" customFormat="1" ht="15.75" customHeight="1">
      <c r="A165" s="26" t="s">
        <v>48</v>
      </c>
      <c r="B165" s="82" t="s">
        <v>326</v>
      </c>
      <c r="C165" s="183">
        <v>162879.59</v>
      </c>
      <c r="D165" s="67"/>
      <c r="E165" s="68"/>
      <c r="F165" s="215"/>
      <c r="G165" s="215"/>
      <c r="H165" s="69"/>
      <c r="I165" s="69"/>
      <c r="J165" s="186"/>
      <c r="K165" s="36"/>
      <c r="L165" s="36"/>
    </row>
    <row r="166" spans="1:12" s="42" customFormat="1" ht="15.75" customHeight="1" thickBot="1">
      <c r="A166" s="24" t="s">
        <v>49</v>
      </c>
      <c r="B166" s="84" t="s">
        <v>31</v>
      </c>
      <c r="C166" s="135">
        <f>544972.15+226328.13+24200</f>
        <v>795500.28</v>
      </c>
      <c r="D166" s="10"/>
      <c r="E166" s="11"/>
      <c r="F166" s="216"/>
      <c r="G166" s="216"/>
      <c r="H166" s="12"/>
      <c r="I166" s="12"/>
      <c r="J166" s="186"/>
      <c r="K166" s="36"/>
      <c r="L166" s="36"/>
    </row>
    <row r="167" spans="1:12" s="42" customFormat="1" ht="15.75" customHeight="1" thickTop="1">
      <c r="A167" s="59"/>
      <c r="B167" s="89"/>
      <c r="C167" s="134"/>
      <c r="D167" s="36"/>
      <c r="E167" s="36"/>
      <c r="F167" s="89"/>
      <c r="G167" s="89"/>
      <c r="H167" s="36"/>
      <c r="I167" s="36"/>
      <c r="J167" s="186"/>
      <c r="K167" s="36"/>
      <c r="L167" s="36"/>
    </row>
    <row r="168" spans="1:12" s="42" customFormat="1" ht="15.75" customHeight="1">
      <c r="A168" s="59"/>
      <c r="B168" s="89"/>
      <c r="C168" s="134"/>
      <c r="D168" s="36"/>
      <c r="E168" s="36"/>
      <c r="F168" s="89"/>
      <c r="G168" s="89"/>
      <c r="H168" s="36"/>
      <c r="I168" s="36"/>
      <c r="J168" s="186"/>
      <c r="K168" s="36"/>
      <c r="L168" s="36"/>
    </row>
  </sheetData>
  <sheetProtection/>
  <mergeCells count="12">
    <mergeCell ref="F101:I101"/>
    <mergeCell ref="F113:I113"/>
    <mergeCell ref="D155:I155"/>
    <mergeCell ref="F1:I1"/>
    <mergeCell ref="F64:I64"/>
    <mergeCell ref="F121:I121"/>
    <mergeCell ref="F139:I139"/>
    <mergeCell ref="F148:I148"/>
    <mergeCell ref="F131:I131"/>
    <mergeCell ref="F75:I75"/>
    <mergeCell ref="F82:I82"/>
    <mergeCell ref="F89:I8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86"/>
  <sheetViews>
    <sheetView zoomScalePageLayoutView="0" workbookViewId="0" topLeftCell="A61">
      <selection activeCell="O81" sqref="O81"/>
    </sheetView>
  </sheetViews>
  <sheetFormatPr defaultColWidth="9.140625" defaultRowHeight="15"/>
  <cols>
    <col min="1" max="1" width="9.140625" style="32" customWidth="1"/>
    <col min="2" max="2" width="3.8515625" style="32" bestFit="1" customWidth="1"/>
    <col min="3" max="3" width="45.140625" style="32" customWidth="1"/>
    <col min="4" max="4" width="25.421875" style="32" customWidth="1"/>
    <col min="5" max="5" width="4.28125" style="32" customWidth="1"/>
    <col min="6" max="16384" width="9.140625" style="32" customWidth="1"/>
  </cols>
  <sheetData>
    <row r="1" spans="1:5" s="50" customFormat="1" ht="39" customHeight="1" thickTop="1">
      <c r="A1" s="48"/>
      <c r="B1" s="30" t="s">
        <v>0</v>
      </c>
      <c r="C1" s="31" t="s">
        <v>25</v>
      </c>
      <c r="D1" s="178" t="s">
        <v>320</v>
      </c>
      <c r="E1" s="49"/>
    </row>
    <row r="2" spans="2:4" s="50" customFormat="1" ht="15">
      <c r="B2" s="264" t="s">
        <v>151</v>
      </c>
      <c r="C2" s="265"/>
      <c r="D2" s="266"/>
    </row>
    <row r="3" spans="2:4" s="50" customFormat="1" ht="15">
      <c r="B3" s="61" t="s">
        <v>1</v>
      </c>
      <c r="C3" s="27" t="s">
        <v>347</v>
      </c>
      <c r="D3" s="62">
        <f>3135+17919.94</f>
        <v>21054.94</v>
      </c>
    </row>
    <row r="4" spans="2:5" s="50" customFormat="1" ht="15">
      <c r="B4" s="61" t="s">
        <v>2</v>
      </c>
      <c r="C4" s="63" t="s">
        <v>308</v>
      </c>
      <c r="D4" s="62">
        <f>12473.81+2386.2</f>
        <v>14860.009999999998</v>
      </c>
      <c r="E4" s="49"/>
    </row>
    <row r="5" spans="2:5" s="50" customFormat="1" ht="15">
      <c r="B5" s="61" t="s">
        <v>3</v>
      </c>
      <c r="C5" s="63" t="s">
        <v>307</v>
      </c>
      <c r="D5" s="62">
        <v>9198.8</v>
      </c>
      <c r="E5" s="49"/>
    </row>
    <row r="6" spans="2:5" s="50" customFormat="1" ht="15">
      <c r="B6" s="61" t="s">
        <v>4</v>
      </c>
      <c r="C6" s="63" t="s">
        <v>309</v>
      </c>
      <c r="D6" s="62">
        <f>30308.46+24556.16+21497.62+3092+2605.9+550</f>
        <v>82610.13999999998</v>
      </c>
      <c r="E6" s="49"/>
    </row>
    <row r="7" spans="2:5" s="50" customFormat="1" ht="15">
      <c r="B7" s="61" t="s">
        <v>5</v>
      </c>
      <c r="C7" s="27" t="s">
        <v>348</v>
      </c>
      <c r="D7" s="112">
        <f>36813.07+17904.07</f>
        <v>54717.14</v>
      </c>
      <c r="E7" s="49"/>
    </row>
    <row r="8" spans="2:5" s="50" customFormat="1" ht="15">
      <c r="B8" s="61" t="s">
        <v>6</v>
      </c>
      <c r="C8" s="27" t="s">
        <v>310</v>
      </c>
      <c r="D8" s="62">
        <f>14999.47+15006</f>
        <v>30005.47</v>
      </c>
      <c r="E8" s="49"/>
    </row>
    <row r="9" spans="2:5" s="50" customFormat="1" ht="15">
      <c r="B9" s="264" t="s">
        <v>158</v>
      </c>
      <c r="C9" s="265"/>
      <c r="D9" s="266"/>
      <c r="E9" s="49"/>
    </row>
    <row r="10" spans="2:5" s="50" customFormat="1" ht="15">
      <c r="B10" s="61" t="s">
        <v>1</v>
      </c>
      <c r="C10" s="27" t="s">
        <v>32</v>
      </c>
      <c r="D10" s="62">
        <f>2005+558.42+1060*6+202*5+1000+1000+500+2513+115+339+1000+500+1000+1600+339+109</f>
        <v>19948.42</v>
      </c>
      <c r="E10" s="49"/>
    </row>
    <row r="11" spans="2:5" s="50" customFormat="1" ht="15">
      <c r="B11" s="61" t="s">
        <v>2</v>
      </c>
      <c r="C11" s="27" t="s">
        <v>34</v>
      </c>
      <c r="D11" s="62">
        <f>5000+769</f>
        <v>5769</v>
      </c>
      <c r="E11" s="49"/>
    </row>
    <row r="12" spans="2:5" s="50" customFormat="1" ht="15">
      <c r="B12" s="61" t="s">
        <v>3</v>
      </c>
      <c r="C12" s="27" t="s">
        <v>33</v>
      </c>
      <c r="D12" s="112">
        <f>2886.65+1485+2038.7+921.27+1485.2+1225</f>
        <v>10041.82</v>
      </c>
      <c r="E12" s="49"/>
    </row>
    <row r="13" spans="2:5" s="50" customFormat="1" ht="15">
      <c r="B13" s="61" t="s">
        <v>4</v>
      </c>
      <c r="C13" s="27" t="s">
        <v>173</v>
      </c>
      <c r="D13" s="112">
        <f>1826.55*6</f>
        <v>10959.3</v>
      </c>
      <c r="E13" s="49"/>
    </row>
    <row r="14" spans="2:5" s="50" customFormat="1" ht="15">
      <c r="B14" s="264" t="s">
        <v>171</v>
      </c>
      <c r="C14" s="265"/>
      <c r="D14" s="266"/>
      <c r="E14" s="49"/>
    </row>
    <row r="15" spans="2:5" s="50" customFormat="1" ht="15">
      <c r="B15" s="61" t="s">
        <v>1</v>
      </c>
      <c r="C15" s="27" t="s">
        <v>32</v>
      </c>
      <c r="D15" s="62">
        <f>22223.31+710.01+1264.99+7695</f>
        <v>31893.31</v>
      </c>
      <c r="E15" s="49"/>
    </row>
    <row r="16" spans="2:5" s="50" customFormat="1" ht="15">
      <c r="B16" s="61" t="s">
        <v>2</v>
      </c>
      <c r="C16" s="27" t="s">
        <v>34</v>
      </c>
      <c r="D16" s="62">
        <f>699</f>
        <v>699</v>
      </c>
      <c r="E16" s="49"/>
    </row>
    <row r="17" spans="2:5" s="50" customFormat="1" ht="15">
      <c r="B17" s="61" t="s">
        <v>3</v>
      </c>
      <c r="C17" s="27" t="s">
        <v>80</v>
      </c>
      <c r="D17" s="62">
        <f>4059+4704.86</f>
        <v>8763.86</v>
      </c>
      <c r="E17" s="49"/>
    </row>
    <row r="18" spans="2:5" s="50" customFormat="1" ht="15">
      <c r="B18" s="61" t="s">
        <v>4</v>
      </c>
      <c r="C18" s="27" t="s">
        <v>88</v>
      </c>
      <c r="D18" s="62">
        <v>3490</v>
      </c>
      <c r="E18" s="49"/>
    </row>
    <row r="19" spans="2:5" s="50" customFormat="1" ht="15">
      <c r="B19" s="61" t="s">
        <v>5</v>
      </c>
      <c r="C19" s="27" t="s">
        <v>169</v>
      </c>
      <c r="D19" s="62">
        <v>3444</v>
      </c>
      <c r="E19" s="49"/>
    </row>
    <row r="20" spans="2:5" s="50" customFormat="1" ht="15">
      <c r="B20" s="61" t="s">
        <v>6</v>
      </c>
      <c r="C20" s="27" t="s">
        <v>82</v>
      </c>
      <c r="D20" s="62">
        <f>9600</f>
        <v>9600</v>
      </c>
      <c r="E20" s="49"/>
    </row>
    <row r="21" spans="2:5" s="50" customFormat="1" ht="15">
      <c r="B21" s="61" t="s">
        <v>7</v>
      </c>
      <c r="C21" s="27" t="s">
        <v>33</v>
      </c>
      <c r="D21" s="112">
        <v>12722.36</v>
      </c>
      <c r="E21" s="49"/>
    </row>
    <row r="22" spans="2:5" s="50" customFormat="1" ht="15">
      <c r="B22" s="61" t="s">
        <v>8</v>
      </c>
      <c r="C22" s="27" t="s">
        <v>167</v>
      </c>
      <c r="D22" s="112">
        <f>2338</f>
        <v>2338</v>
      </c>
      <c r="E22" s="49"/>
    </row>
    <row r="23" spans="2:5" s="50" customFormat="1" ht="15">
      <c r="B23" s="264" t="s">
        <v>172</v>
      </c>
      <c r="C23" s="265"/>
      <c r="D23" s="266"/>
      <c r="E23" s="49"/>
    </row>
    <row r="24" spans="2:5" s="50" customFormat="1" ht="15">
      <c r="B24" s="61" t="s">
        <v>1</v>
      </c>
      <c r="C24" s="27" t="s">
        <v>32</v>
      </c>
      <c r="D24" s="62">
        <f>10123.08+1558+1033.78+1559</f>
        <v>14273.86</v>
      </c>
      <c r="E24" s="49"/>
    </row>
    <row r="25" spans="2:5" s="50" customFormat="1" ht="15">
      <c r="B25" s="61" t="s">
        <v>2</v>
      </c>
      <c r="C25" s="27" t="s">
        <v>34</v>
      </c>
      <c r="D25" s="62">
        <f>3399.72+2460</f>
        <v>5859.719999999999</v>
      </c>
      <c r="E25" s="49"/>
    </row>
    <row r="26" spans="2:5" s="50" customFormat="1" ht="15">
      <c r="B26" s="61" t="s">
        <v>3</v>
      </c>
      <c r="C26" s="27" t="s">
        <v>174</v>
      </c>
      <c r="D26" s="62">
        <f>3399.72+3399.72+4428</f>
        <v>11227.439999999999</v>
      </c>
      <c r="E26" s="49"/>
    </row>
    <row r="27" spans="2:5" s="50" customFormat="1" ht="15">
      <c r="B27" s="61" t="s">
        <v>4</v>
      </c>
      <c r="C27" s="27" t="s">
        <v>82</v>
      </c>
      <c r="D27" s="62">
        <v>2976</v>
      </c>
      <c r="E27" s="49"/>
    </row>
    <row r="28" spans="2:5" s="50" customFormat="1" ht="15">
      <c r="B28" s="61" t="s">
        <v>5</v>
      </c>
      <c r="C28" s="27" t="s">
        <v>33</v>
      </c>
      <c r="D28" s="112">
        <v>15767.93</v>
      </c>
      <c r="E28" s="49"/>
    </row>
    <row r="29" spans="2:5" s="50" customFormat="1" ht="15">
      <c r="B29" s="61" t="s">
        <v>6</v>
      </c>
      <c r="C29" s="27" t="s">
        <v>173</v>
      </c>
      <c r="D29" s="112">
        <v>11696.1</v>
      </c>
      <c r="E29" s="49"/>
    </row>
    <row r="30" spans="2:5" s="50" customFormat="1" ht="15">
      <c r="B30" s="61" t="s">
        <v>7</v>
      </c>
      <c r="C30" s="27" t="s">
        <v>167</v>
      </c>
      <c r="D30" s="112">
        <v>9042.4</v>
      </c>
      <c r="E30" s="49"/>
    </row>
    <row r="31" spans="2:5" s="50" customFormat="1" ht="15">
      <c r="B31" s="61" t="s">
        <v>8</v>
      </c>
      <c r="C31" s="27" t="s">
        <v>168</v>
      </c>
      <c r="D31" s="112">
        <v>12425.01</v>
      </c>
      <c r="E31" s="49"/>
    </row>
    <row r="32" spans="2:5" s="50" customFormat="1" ht="15">
      <c r="B32" s="264" t="s">
        <v>176</v>
      </c>
      <c r="C32" s="265"/>
      <c r="D32" s="266"/>
      <c r="E32" s="51"/>
    </row>
    <row r="33" spans="2:5" s="50" customFormat="1" ht="15">
      <c r="B33" s="61" t="s">
        <v>1</v>
      </c>
      <c r="C33" s="27" t="s">
        <v>32</v>
      </c>
      <c r="D33" s="62">
        <f>13833.49</f>
        <v>13833.49</v>
      </c>
      <c r="E33" s="49"/>
    </row>
    <row r="34" spans="2:5" s="50" customFormat="1" ht="15">
      <c r="B34" s="61" t="s">
        <v>2</v>
      </c>
      <c r="C34" s="27" t="s">
        <v>33</v>
      </c>
      <c r="D34" s="112">
        <v>24628.42</v>
      </c>
      <c r="E34" s="49"/>
    </row>
    <row r="35" spans="2:5" s="50" customFormat="1" ht="15">
      <c r="B35" s="200" t="s">
        <v>3</v>
      </c>
      <c r="C35" s="201" t="s">
        <v>358</v>
      </c>
      <c r="D35" s="203">
        <v>13191</v>
      </c>
      <c r="E35" s="49"/>
    </row>
    <row r="36" spans="2:5" s="50" customFormat="1" ht="15">
      <c r="B36" s="200" t="s">
        <v>4</v>
      </c>
      <c r="C36" s="201" t="s">
        <v>34</v>
      </c>
      <c r="D36" s="202">
        <v>16591.68</v>
      </c>
      <c r="E36" s="49"/>
    </row>
    <row r="37" spans="2:5" s="50" customFormat="1" ht="15">
      <c r="B37" s="200" t="s">
        <v>5</v>
      </c>
      <c r="C37" s="201" t="s">
        <v>359</v>
      </c>
      <c r="D37" s="202">
        <v>11224</v>
      </c>
      <c r="E37" s="49"/>
    </row>
    <row r="38" spans="2:5" s="50" customFormat="1" ht="15">
      <c r="B38" s="200" t="s">
        <v>6</v>
      </c>
      <c r="C38" s="201" t="s">
        <v>168</v>
      </c>
      <c r="D38" s="202">
        <v>17400</v>
      </c>
      <c r="E38" s="49"/>
    </row>
    <row r="39" spans="2:5" s="50" customFormat="1" ht="15">
      <c r="B39" s="200" t="s">
        <v>7</v>
      </c>
      <c r="C39" s="201" t="s">
        <v>360</v>
      </c>
      <c r="D39" s="202">
        <v>3000</v>
      </c>
      <c r="E39" s="49"/>
    </row>
    <row r="40" spans="2:5" s="65" customFormat="1" ht="15">
      <c r="B40" s="270" t="s">
        <v>181</v>
      </c>
      <c r="C40" s="271"/>
      <c r="D40" s="250"/>
      <c r="E40" s="64"/>
    </row>
    <row r="41" spans="2:5" s="65" customFormat="1" ht="15">
      <c r="B41" s="61" t="s">
        <v>1</v>
      </c>
      <c r="C41" s="27" t="s">
        <v>34</v>
      </c>
      <c r="D41" s="228">
        <v>11511</v>
      </c>
      <c r="E41" s="66"/>
    </row>
    <row r="42" spans="2:5" s="65" customFormat="1" ht="15">
      <c r="B42" s="61" t="s">
        <v>2</v>
      </c>
      <c r="C42" s="27" t="s">
        <v>168</v>
      </c>
      <c r="D42" s="228">
        <v>16938</v>
      </c>
      <c r="E42" s="66"/>
    </row>
    <row r="43" spans="2:5" s="65" customFormat="1" ht="15">
      <c r="B43" s="61" t="s">
        <v>3</v>
      </c>
      <c r="C43" s="27" t="s">
        <v>80</v>
      </c>
      <c r="D43" s="228">
        <v>2294.5</v>
      </c>
      <c r="E43" s="66"/>
    </row>
    <row r="44" spans="2:5" s="65" customFormat="1" ht="15">
      <c r="B44" s="61" t="s">
        <v>4</v>
      </c>
      <c r="C44" s="27" t="s">
        <v>88</v>
      </c>
      <c r="D44" s="228">
        <v>3500</v>
      </c>
      <c r="E44" s="66"/>
    </row>
    <row r="45" spans="2:5" s="65" customFormat="1" ht="15">
      <c r="B45" s="61" t="s">
        <v>5</v>
      </c>
      <c r="C45" s="27" t="s">
        <v>32</v>
      </c>
      <c r="D45" s="228">
        <v>11969.59</v>
      </c>
      <c r="E45" s="66"/>
    </row>
    <row r="46" spans="2:5" s="65" customFormat="1" ht="15">
      <c r="B46" s="61" t="s">
        <v>6</v>
      </c>
      <c r="C46" s="27" t="s">
        <v>193</v>
      </c>
      <c r="D46" s="113">
        <v>2017.99</v>
      </c>
      <c r="E46" s="66"/>
    </row>
    <row r="47" spans="2:5" s="65" customFormat="1" ht="15">
      <c r="B47" s="61" t="s">
        <v>7</v>
      </c>
      <c r="C47" s="27" t="s">
        <v>167</v>
      </c>
      <c r="D47" s="113">
        <v>13151</v>
      </c>
      <c r="E47" s="66"/>
    </row>
    <row r="48" spans="2:5" s="65" customFormat="1" ht="15">
      <c r="B48" s="61" t="s">
        <v>8</v>
      </c>
      <c r="C48" s="27" t="s">
        <v>33</v>
      </c>
      <c r="D48" s="112">
        <f>3669*2+3419</f>
        <v>10757</v>
      </c>
      <c r="E48" s="66"/>
    </row>
    <row r="49" spans="2:5" s="65" customFormat="1" ht="15">
      <c r="B49" s="61" t="s">
        <v>9</v>
      </c>
      <c r="C49" s="27" t="s">
        <v>349</v>
      </c>
      <c r="D49" s="113">
        <v>250</v>
      </c>
      <c r="E49" s="66"/>
    </row>
    <row r="50" spans="2:5" s="50" customFormat="1" ht="15">
      <c r="B50" s="264" t="s">
        <v>185</v>
      </c>
      <c r="C50" s="265"/>
      <c r="D50" s="266"/>
      <c r="E50" s="51"/>
    </row>
    <row r="51" spans="2:5" s="50" customFormat="1" ht="15">
      <c r="B51" s="61" t="s">
        <v>1</v>
      </c>
      <c r="C51" s="27" t="s">
        <v>32</v>
      </c>
      <c r="D51" s="62">
        <f>419</f>
        <v>419</v>
      </c>
      <c r="E51" s="49"/>
    </row>
    <row r="52" spans="2:5" s="50" customFormat="1" ht="15">
      <c r="B52" s="61" t="s">
        <v>2</v>
      </c>
      <c r="C52" s="27" t="s">
        <v>34</v>
      </c>
      <c r="D52" s="62">
        <f>10564.47</f>
        <v>10564.47</v>
      </c>
      <c r="E52" s="49"/>
    </row>
    <row r="53" spans="2:5" s="50" customFormat="1" ht="15">
      <c r="B53" s="61" t="s">
        <v>3</v>
      </c>
      <c r="C53" s="27" t="s">
        <v>186</v>
      </c>
      <c r="D53" s="62">
        <f>321+1415.9+3250+1599</f>
        <v>6585.9</v>
      </c>
      <c r="E53" s="49"/>
    </row>
    <row r="54" spans="2:5" s="50" customFormat="1" ht="15">
      <c r="B54" s="61" t="s">
        <v>4</v>
      </c>
      <c r="C54" s="27" t="s">
        <v>33</v>
      </c>
      <c r="D54" s="112">
        <v>41330.99</v>
      </c>
      <c r="E54" s="49"/>
    </row>
    <row r="55" spans="2:5" s="50" customFormat="1" ht="15">
      <c r="B55" s="61" t="s">
        <v>5</v>
      </c>
      <c r="C55" s="27" t="s">
        <v>187</v>
      </c>
      <c r="D55" s="112">
        <v>347</v>
      </c>
      <c r="E55" s="49"/>
    </row>
    <row r="56" spans="2:5" s="50" customFormat="1" ht="15">
      <c r="B56" s="61" t="s">
        <v>6</v>
      </c>
      <c r="C56" s="27" t="s">
        <v>167</v>
      </c>
      <c r="D56" s="112">
        <f>3088</f>
        <v>3088</v>
      </c>
      <c r="E56" s="49"/>
    </row>
    <row r="57" spans="2:5" s="50" customFormat="1" ht="15">
      <c r="B57" s="61" t="s">
        <v>7</v>
      </c>
      <c r="C57" s="27" t="s">
        <v>168</v>
      </c>
      <c r="D57" s="112">
        <v>3590</v>
      </c>
      <c r="E57" s="49"/>
    </row>
    <row r="58" spans="1:5" s="50" customFormat="1" ht="15">
      <c r="A58" s="49"/>
      <c r="B58" s="264" t="s">
        <v>192</v>
      </c>
      <c r="C58" s="265"/>
      <c r="D58" s="266"/>
      <c r="E58" s="51"/>
    </row>
    <row r="59" spans="2:5" s="50" customFormat="1" ht="15">
      <c r="B59" s="61" t="s">
        <v>1</v>
      </c>
      <c r="C59" s="27" t="s">
        <v>32</v>
      </c>
      <c r="D59" s="62">
        <f>3837+1540+1100+3899+329*3+3623</f>
        <v>14986</v>
      </c>
      <c r="E59" s="49"/>
    </row>
    <row r="60" spans="2:5" s="50" customFormat="1" ht="15">
      <c r="B60" s="61" t="s">
        <v>2</v>
      </c>
      <c r="C60" s="27" t="s">
        <v>34</v>
      </c>
      <c r="D60" s="62">
        <f>5000+3538+299</f>
        <v>8837</v>
      </c>
      <c r="E60" s="49"/>
    </row>
    <row r="61" spans="2:5" s="50" customFormat="1" ht="15">
      <c r="B61" s="61" t="s">
        <v>3</v>
      </c>
      <c r="C61" s="27" t="s">
        <v>81</v>
      </c>
      <c r="D61" s="62">
        <v>399</v>
      </c>
      <c r="E61" s="49"/>
    </row>
    <row r="62" spans="2:5" s="50" customFormat="1" ht="15">
      <c r="B62" s="61" t="s">
        <v>4</v>
      </c>
      <c r="C62" s="27" t="s">
        <v>83</v>
      </c>
      <c r="D62" s="62">
        <v>6150</v>
      </c>
      <c r="E62" s="49"/>
    </row>
    <row r="63" spans="2:5" s="50" customFormat="1" ht="15">
      <c r="B63" s="61" t="s">
        <v>5</v>
      </c>
      <c r="C63" s="27" t="s">
        <v>195</v>
      </c>
      <c r="D63" s="62">
        <v>1230</v>
      </c>
      <c r="E63" s="49"/>
    </row>
    <row r="64" spans="2:5" s="50" customFormat="1" ht="15">
      <c r="B64" s="61" t="s">
        <v>6</v>
      </c>
      <c r="C64" s="27" t="s">
        <v>33</v>
      </c>
      <c r="D64" s="112">
        <f>28739.01</f>
        <v>28739.01</v>
      </c>
      <c r="E64" s="49"/>
    </row>
    <row r="65" spans="2:5" s="50" customFormat="1" ht="15">
      <c r="B65" s="61" t="s">
        <v>7</v>
      </c>
      <c r="C65" s="27" t="s">
        <v>193</v>
      </c>
      <c r="D65" s="112">
        <f>691+1259</f>
        <v>1950</v>
      </c>
      <c r="E65" s="49"/>
    </row>
    <row r="66" spans="2:5" s="50" customFormat="1" ht="15">
      <c r="B66" s="61" t="s">
        <v>8</v>
      </c>
      <c r="C66" s="27" t="s">
        <v>167</v>
      </c>
      <c r="D66" s="112">
        <f>2500+2890+2141</f>
        <v>7531</v>
      </c>
      <c r="E66" s="49"/>
    </row>
    <row r="67" spans="2:5" s="50" customFormat="1" ht="15">
      <c r="B67" s="61" t="s">
        <v>9</v>
      </c>
      <c r="C67" s="27" t="s">
        <v>168</v>
      </c>
      <c r="D67" s="112">
        <v>35588</v>
      </c>
      <c r="E67" s="49"/>
    </row>
    <row r="68" spans="2:5" s="50" customFormat="1" ht="15">
      <c r="B68" s="61" t="s">
        <v>10</v>
      </c>
      <c r="C68" s="27" t="s">
        <v>194</v>
      </c>
      <c r="D68" s="112">
        <v>2196</v>
      </c>
      <c r="E68" s="49"/>
    </row>
    <row r="69" spans="1:5" s="50" customFormat="1" ht="15">
      <c r="A69" s="52"/>
      <c r="B69" s="264" t="s">
        <v>200</v>
      </c>
      <c r="C69" s="265"/>
      <c r="D69" s="266"/>
      <c r="E69" s="49"/>
    </row>
    <row r="70" spans="2:5" s="50" customFormat="1" ht="15">
      <c r="B70" s="61" t="s">
        <v>1</v>
      </c>
      <c r="C70" s="27" t="s">
        <v>32</v>
      </c>
      <c r="D70" s="62">
        <v>30000</v>
      </c>
      <c r="E70" s="49"/>
    </row>
    <row r="71" spans="2:5" s="50" customFormat="1" ht="15">
      <c r="B71" s="61" t="s">
        <v>2</v>
      </c>
      <c r="C71" s="27" t="s">
        <v>33</v>
      </c>
      <c r="D71" s="112">
        <v>30000</v>
      </c>
      <c r="E71" s="49"/>
    </row>
    <row r="72" spans="1:5" s="50" customFormat="1" ht="15">
      <c r="A72" s="49"/>
      <c r="B72" s="267" t="s">
        <v>201</v>
      </c>
      <c r="C72" s="268"/>
      <c r="D72" s="269"/>
      <c r="E72" s="51"/>
    </row>
    <row r="73" spans="2:5" s="50" customFormat="1" ht="15">
      <c r="B73" s="61" t="s">
        <v>1</v>
      </c>
      <c r="C73" s="27" t="s">
        <v>32</v>
      </c>
      <c r="D73" s="62">
        <f>2902+982.28+295+65+189</f>
        <v>4433.28</v>
      </c>
      <c r="E73" s="49"/>
    </row>
    <row r="74" spans="2:5" s="50" customFormat="1" ht="15">
      <c r="B74" s="61" t="s">
        <v>2</v>
      </c>
      <c r="C74" s="27" t="s">
        <v>186</v>
      </c>
      <c r="D74" s="62">
        <v>2565</v>
      </c>
      <c r="E74" s="49"/>
    </row>
    <row r="75" spans="2:5" s="50" customFormat="1" ht="15">
      <c r="B75" s="61" t="s">
        <v>3</v>
      </c>
      <c r="C75" s="27" t="s">
        <v>202</v>
      </c>
      <c r="D75" s="62">
        <v>1825</v>
      </c>
      <c r="E75" s="49"/>
    </row>
    <row r="76" spans="2:5" s="50" customFormat="1" ht="15">
      <c r="B76" s="61" t="s">
        <v>4</v>
      </c>
      <c r="C76" s="27" t="s">
        <v>33</v>
      </c>
      <c r="D76" s="112">
        <f>13824.2+2554</f>
        <v>16378.2</v>
      </c>
      <c r="E76" s="49"/>
    </row>
    <row r="77" spans="2:5" s="50" customFormat="1" ht="15">
      <c r="B77" s="61" t="s">
        <v>5</v>
      </c>
      <c r="C77" s="27" t="s">
        <v>193</v>
      </c>
      <c r="D77" s="112">
        <v>539</v>
      </c>
      <c r="E77" s="49"/>
    </row>
    <row r="78" spans="2:5" s="50" customFormat="1" ht="15">
      <c r="B78" s="61" t="s">
        <v>6</v>
      </c>
      <c r="C78" s="27" t="s">
        <v>167</v>
      </c>
      <c r="D78" s="112">
        <v>1786</v>
      </c>
      <c r="E78" s="49"/>
    </row>
    <row r="79" spans="2:5" s="50" customFormat="1" ht="15">
      <c r="B79" s="61" t="s">
        <v>7</v>
      </c>
      <c r="C79" s="27" t="s">
        <v>168</v>
      </c>
      <c r="D79" s="112">
        <f>2250+464.01</f>
        <v>2714.01</v>
      </c>
      <c r="E79" s="49"/>
    </row>
    <row r="80" spans="1:5" s="50" customFormat="1" ht="15">
      <c r="A80" s="52"/>
      <c r="B80" s="264" t="s">
        <v>269</v>
      </c>
      <c r="C80" s="265"/>
      <c r="D80" s="266"/>
      <c r="E80" s="49"/>
    </row>
    <row r="81" spans="2:5" s="50" customFormat="1" ht="15">
      <c r="B81" s="61" t="s">
        <v>1</v>
      </c>
      <c r="C81" s="27" t="s">
        <v>32</v>
      </c>
      <c r="D81" s="62">
        <v>17830</v>
      </c>
      <c r="E81" s="49"/>
    </row>
    <row r="82" spans="2:5" s="50" customFormat="1" ht="15.75" thickBot="1">
      <c r="B82" s="99" t="s">
        <v>2</v>
      </c>
      <c r="C82" s="100" t="s">
        <v>33</v>
      </c>
      <c r="D82" s="114">
        <v>17705</v>
      </c>
      <c r="E82" s="49"/>
    </row>
    <row r="83" spans="1:5" s="50" customFormat="1" ht="15.75" thickTop="1">
      <c r="A83" s="49"/>
      <c r="B83" s="49"/>
      <c r="C83" s="49"/>
      <c r="D83" s="52"/>
      <c r="E83" s="49"/>
    </row>
    <row r="84" spans="1:5" ht="15">
      <c r="A84" s="44"/>
      <c r="B84" s="44"/>
      <c r="C84" s="44"/>
      <c r="D84" s="45"/>
      <c r="E84" s="44"/>
    </row>
    <row r="86" ht="15">
      <c r="D86" s="172"/>
    </row>
  </sheetData>
  <sheetProtection/>
  <mergeCells count="11">
    <mergeCell ref="B32:D32"/>
    <mergeCell ref="B69:D69"/>
    <mergeCell ref="B72:D72"/>
    <mergeCell ref="B80:D80"/>
    <mergeCell ref="B40:D40"/>
    <mergeCell ref="B50:D50"/>
    <mergeCell ref="B58:D58"/>
    <mergeCell ref="B2:D2"/>
    <mergeCell ref="B9:D9"/>
    <mergeCell ref="B14:D14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L13" sqref="L13"/>
    </sheetView>
  </sheetViews>
  <sheetFormatPr defaultColWidth="9.140625" defaultRowHeight="15"/>
  <cols>
    <col min="1" max="1" width="3.8515625" style="32" customWidth="1"/>
    <col min="2" max="2" width="11.8515625" style="32" customWidth="1"/>
    <col min="3" max="3" width="17.140625" style="32" customWidth="1"/>
    <col min="4" max="4" width="17.421875" style="32" customWidth="1"/>
    <col min="5" max="5" width="13.57421875" style="32" customWidth="1"/>
    <col min="6" max="6" width="11.28125" style="32" customWidth="1"/>
    <col min="7" max="7" width="12.140625" style="32" customWidth="1"/>
    <col min="8" max="8" width="9.140625" style="32" customWidth="1"/>
    <col min="9" max="9" width="10.28125" style="32" customWidth="1"/>
    <col min="10" max="10" width="21.421875" style="32" customWidth="1"/>
    <col min="11" max="11" width="16.7109375" style="32" customWidth="1"/>
    <col min="12" max="12" width="26.7109375" style="224" customWidth="1"/>
    <col min="13" max="16384" width="9.140625" style="32" customWidth="1"/>
  </cols>
  <sheetData>
    <row r="1" spans="1:12" s="92" customFormat="1" ht="30">
      <c r="A1" s="53" t="s">
        <v>0</v>
      </c>
      <c r="B1" s="53" t="s">
        <v>35</v>
      </c>
      <c r="C1" s="53" t="s">
        <v>73</v>
      </c>
      <c r="D1" s="53" t="s">
        <v>72</v>
      </c>
      <c r="E1" s="53" t="s">
        <v>36</v>
      </c>
      <c r="F1" s="53" t="s">
        <v>70</v>
      </c>
      <c r="G1" s="53" t="s">
        <v>71</v>
      </c>
      <c r="H1" s="53" t="s">
        <v>69</v>
      </c>
      <c r="I1" s="53" t="s">
        <v>37</v>
      </c>
      <c r="J1" s="96" t="s">
        <v>38</v>
      </c>
      <c r="K1" s="97" t="s">
        <v>39</v>
      </c>
      <c r="L1" s="189" t="s">
        <v>351</v>
      </c>
    </row>
    <row r="2" spans="1:12" ht="15">
      <c r="A2" s="251" t="str">
        <f>Mapka!B3</f>
        <v>Urząd Gminy Czernica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2" ht="15">
      <c r="A3" s="33" t="s">
        <v>1</v>
      </c>
      <c r="B3" s="33" t="s">
        <v>285</v>
      </c>
      <c r="C3" s="98" t="s">
        <v>105</v>
      </c>
      <c r="D3" s="98" t="s">
        <v>106</v>
      </c>
      <c r="E3" s="179" t="s">
        <v>107</v>
      </c>
      <c r="F3" s="33">
        <v>5900</v>
      </c>
      <c r="G3" s="33" t="s">
        <v>79</v>
      </c>
      <c r="H3" s="33">
        <v>50</v>
      </c>
      <c r="I3" s="33">
        <v>2006</v>
      </c>
      <c r="J3" s="109" t="s">
        <v>286</v>
      </c>
      <c r="K3" s="190">
        <v>138000</v>
      </c>
      <c r="L3" s="235" t="s">
        <v>403</v>
      </c>
    </row>
    <row r="4" spans="1:12" ht="15">
      <c r="A4" s="33" t="s">
        <v>2</v>
      </c>
      <c r="B4" s="33" t="s">
        <v>94</v>
      </c>
      <c r="C4" s="98" t="s">
        <v>99</v>
      </c>
      <c r="D4" s="98" t="s">
        <v>100</v>
      </c>
      <c r="E4" s="179" t="s">
        <v>101</v>
      </c>
      <c r="F4" s="33">
        <v>2402</v>
      </c>
      <c r="G4" s="109" t="s">
        <v>79</v>
      </c>
      <c r="H4" s="33">
        <v>2</v>
      </c>
      <c r="I4" s="33">
        <v>2005</v>
      </c>
      <c r="J4" s="109" t="s">
        <v>287</v>
      </c>
      <c r="K4" s="190">
        <v>0</v>
      </c>
      <c r="L4" s="235" t="s">
        <v>429</v>
      </c>
    </row>
    <row r="5" spans="1:12" ht="15">
      <c r="A5" s="33" t="s">
        <v>3</v>
      </c>
      <c r="B5" s="33" t="s">
        <v>95</v>
      </c>
      <c r="C5" s="98" t="s">
        <v>110</v>
      </c>
      <c r="D5" s="98" t="s">
        <v>109</v>
      </c>
      <c r="E5" s="179" t="s">
        <v>101</v>
      </c>
      <c r="F5" s="33">
        <v>7698</v>
      </c>
      <c r="G5" s="33">
        <v>6805</v>
      </c>
      <c r="H5" s="33">
        <v>6</v>
      </c>
      <c r="I5" s="33">
        <v>2014</v>
      </c>
      <c r="J5" s="109" t="s">
        <v>288</v>
      </c>
      <c r="K5" s="190">
        <v>618000</v>
      </c>
      <c r="L5" s="235" t="s">
        <v>403</v>
      </c>
    </row>
    <row r="6" spans="1:12" ht="15">
      <c r="A6" s="33" t="s">
        <v>4</v>
      </c>
      <c r="B6" s="33" t="s">
        <v>96</v>
      </c>
      <c r="C6" s="98" t="s">
        <v>103</v>
      </c>
      <c r="D6" s="98" t="s">
        <v>104</v>
      </c>
      <c r="E6" s="179" t="s">
        <v>101</v>
      </c>
      <c r="F6" s="33"/>
      <c r="G6" s="33" t="s">
        <v>79</v>
      </c>
      <c r="H6" s="33">
        <v>5</v>
      </c>
      <c r="I6" s="33">
        <v>2008</v>
      </c>
      <c r="J6" s="109" t="s">
        <v>289</v>
      </c>
      <c r="K6" s="190">
        <v>0</v>
      </c>
      <c r="L6" s="235" t="s">
        <v>401</v>
      </c>
    </row>
    <row r="7" spans="1:12" ht="15">
      <c r="A7" s="33" t="s">
        <v>5</v>
      </c>
      <c r="B7" s="33" t="s">
        <v>97</v>
      </c>
      <c r="C7" s="98" t="s">
        <v>108</v>
      </c>
      <c r="D7" s="98" t="s">
        <v>109</v>
      </c>
      <c r="E7" s="179" t="s">
        <v>102</v>
      </c>
      <c r="F7" s="33">
        <v>6374</v>
      </c>
      <c r="G7" s="33" t="s">
        <v>79</v>
      </c>
      <c r="H7" s="33">
        <v>4</v>
      </c>
      <c r="I7" s="33">
        <v>2009</v>
      </c>
      <c r="J7" s="109" t="s">
        <v>290</v>
      </c>
      <c r="K7" s="190">
        <v>380000</v>
      </c>
      <c r="L7" s="235" t="s">
        <v>403</v>
      </c>
    </row>
    <row r="8" spans="1:12" ht="15">
      <c r="A8" s="33" t="s">
        <v>6</v>
      </c>
      <c r="B8" s="33" t="s">
        <v>98</v>
      </c>
      <c r="C8" s="98" t="s">
        <v>110</v>
      </c>
      <c r="D8" s="98" t="s">
        <v>111</v>
      </c>
      <c r="E8" s="179" t="s">
        <v>101</v>
      </c>
      <c r="F8" s="33">
        <v>6374</v>
      </c>
      <c r="G8" s="33">
        <v>4830</v>
      </c>
      <c r="H8" s="33">
        <v>6</v>
      </c>
      <c r="I8" s="33">
        <v>2013</v>
      </c>
      <c r="J8" s="109" t="s">
        <v>291</v>
      </c>
      <c r="K8" s="190">
        <v>650000</v>
      </c>
      <c r="L8" s="235" t="s">
        <v>403</v>
      </c>
    </row>
    <row r="9" spans="1:12" ht="15">
      <c r="A9" s="251" t="str">
        <f>Mapka!B13</f>
        <v>Zakład Gospodarki Komunalnej Czernica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3"/>
    </row>
    <row r="10" spans="1:12" ht="51">
      <c r="A10" s="33" t="s">
        <v>7</v>
      </c>
      <c r="B10" s="15" t="s">
        <v>203</v>
      </c>
      <c r="C10" s="94" t="s">
        <v>215</v>
      </c>
      <c r="D10" s="94" t="s">
        <v>227</v>
      </c>
      <c r="E10" s="95" t="s">
        <v>239</v>
      </c>
      <c r="F10" s="15">
        <v>4485</v>
      </c>
      <c r="G10" s="33" t="s">
        <v>79</v>
      </c>
      <c r="H10" s="15">
        <v>1</v>
      </c>
      <c r="I10" s="15">
        <v>2010</v>
      </c>
      <c r="J10" s="20" t="s">
        <v>248</v>
      </c>
      <c r="K10" s="191">
        <v>0</v>
      </c>
      <c r="L10" s="223" t="s">
        <v>401</v>
      </c>
    </row>
    <row r="11" spans="1:12" ht="25.5">
      <c r="A11" s="33" t="s">
        <v>8</v>
      </c>
      <c r="B11" s="15" t="s">
        <v>204</v>
      </c>
      <c r="C11" s="94" t="s">
        <v>215</v>
      </c>
      <c r="D11" s="94" t="s">
        <v>228</v>
      </c>
      <c r="E11" s="95" t="s">
        <v>240</v>
      </c>
      <c r="F11" s="15">
        <v>4485</v>
      </c>
      <c r="G11" s="33" t="s">
        <v>79</v>
      </c>
      <c r="H11" s="15">
        <v>1</v>
      </c>
      <c r="I11" s="15">
        <v>2010</v>
      </c>
      <c r="J11" s="20" t="s">
        <v>249</v>
      </c>
      <c r="K11" s="225" t="s">
        <v>262</v>
      </c>
      <c r="L11" s="223" t="s">
        <v>402</v>
      </c>
    </row>
    <row r="12" spans="1:12" ht="25.5">
      <c r="A12" s="33" t="s">
        <v>9</v>
      </c>
      <c r="B12" s="15" t="s">
        <v>205</v>
      </c>
      <c r="C12" s="94" t="s">
        <v>216</v>
      </c>
      <c r="D12" s="94" t="s">
        <v>229</v>
      </c>
      <c r="E12" s="95" t="s">
        <v>241</v>
      </c>
      <c r="F12" s="15">
        <v>4580</v>
      </c>
      <c r="G12" s="15">
        <v>6000</v>
      </c>
      <c r="H12" s="15">
        <v>3</v>
      </c>
      <c r="I12" s="15">
        <v>2008</v>
      </c>
      <c r="J12" s="20" t="s">
        <v>250</v>
      </c>
      <c r="K12" s="225" t="s">
        <v>266</v>
      </c>
      <c r="L12" s="223" t="s">
        <v>402</v>
      </c>
    </row>
    <row r="13" spans="1:12" ht="25.5">
      <c r="A13" s="33" t="s">
        <v>10</v>
      </c>
      <c r="B13" s="15" t="s">
        <v>206</v>
      </c>
      <c r="C13" s="94" t="s">
        <v>217</v>
      </c>
      <c r="D13" s="94" t="s">
        <v>230</v>
      </c>
      <c r="E13" s="95" t="s">
        <v>242</v>
      </c>
      <c r="F13" s="15">
        <v>2299</v>
      </c>
      <c r="G13" s="15">
        <v>1261</v>
      </c>
      <c r="H13" s="15">
        <v>3</v>
      </c>
      <c r="I13" s="15">
        <v>2011</v>
      </c>
      <c r="J13" s="20" t="s">
        <v>251</v>
      </c>
      <c r="K13" s="225" t="s">
        <v>265</v>
      </c>
      <c r="L13" s="223" t="s">
        <v>403</v>
      </c>
    </row>
    <row r="14" spans="1:12" ht="25.5">
      <c r="A14" s="33" t="s">
        <v>11</v>
      </c>
      <c r="B14" s="15" t="s">
        <v>207</v>
      </c>
      <c r="C14" s="94" t="s">
        <v>218</v>
      </c>
      <c r="D14" s="94">
        <v>332212</v>
      </c>
      <c r="E14" s="95" t="s">
        <v>241</v>
      </c>
      <c r="F14" s="15">
        <v>2417</v>
      </c>
      <c r="G14" s="15">
        <v>900</v>
      </c>
      <c r="H14" s="15">
        <v>9</v>
      </c>
      <c r="I14" s="15">
        <v>2000</v>
      </c>
      <c r="J14" s="20" t="s">
        <v>252</v>
      </c>
      <c r="K14" s="190">
        <v>0</v>
      </c>
      <c r="L14" s="223" t="s">
        <v>401</v>
      </c>
    </row>
    <row r="15" spans="1:12" ht="15">
      <c r="A15" s="33" t="s">
        <v>12</v>
      </c>
      <c r="B15" s="33" t="s">
        <v>264</v>
      </c>
      <c r="C15" s="94" t="s">
        <v>219</v>
      </c>
      <c r="D15" s="94" t="s">
        <v>231</v>
      </c>
      <c r="E15" s="95" t="s">
        <v>243</v>
      </c>
      <c r="F15" s="33" t="s">
        <v>79</v>
      </c>
      <c r="G15" s="15">
        <v>543</v>
      </c>
      <c r="H15" s="33" t="s">
        <v>79</v>
      </c>
      <c r="I15" s="15">
        <v>1998</v>
      </c>
      <c r="J15" s="20" t="s">
        <v>253</v>
      </c>
      <c r="K15" s="190">
        <v>0</v>
      </c>
      <c r="L15" s="223" t="s">
        <v>401</v>
      </c>
    </row>
    <row r="16" spans="1:12" ht="38.25">
      <c r="A16" s="33" t="s">
        <v>13</v>
      </c>
      <c r="B16" s="15" t="s">
        <v>208</v>
      </c>
      <c r="C16" s="94" t="s">
        <v>220</v>
      </c>
      <c r="D16" s="94" t="s">
        <v>232</v>
      </c>
      <c r="E16" s="95" t="s">
        <v>244</v>
      </c>
      <c r="F16" s="33" t="s">
        <v>79</v>
      </c>
      <c r="G16" s="15">
        <v>6000</v>
      </c>
      <c r="H16" s="33" t="s">
        <v>79</v>
      </c>
      <c r="I16" s="15">
        <v>2010</v>
      </c>
      <c r="J16" s="20" t="s">
        <v>254</v>
      </c>
      <c r="K16" s="190">
        <v>0</v>
      </c>
      <c r="L16" s="223" t="s">
        <v>401</v>
      </c>
    </row>
    <row r="17" spans="1:12" ht="25.5">
      <c r="A17" s="33" t="s">
        <v>40</v>
      </c>
      <c r="B17" s="15" t="s">
        <v>209</v>
      </c>
      <c r="C17" s="94" t="s">
        <v>221</v>
      </c>
      <c r="D17" s="94" t="s">
        <v>233</v>
      </c>
      <c r="E17" s="95" t="s">
        <v>241</v>
      </c>
      <c r="F17" s="15">
        <v>1995</v>
      </c>
      <c r="G17" s="15">
        <v>1235</v>
      </c>
      <c r="H17" s="15">
        <v>3</v>
      </c>
      <c r="I17" s="15">
        <v>2009</v>
      </c>
      <c r="J17" s="20" t="s">
        <v>255</v>
      </c>
      <c r="K17" s="225" t="s">
        <v>404</v>
      </c>
      <c r="L17" s="223" t="s">
        <v>403</v>
      </c>
    </row>
    <row r="18" spans="1:12" ht="25.5">
      <c r="A18" s="33" t="s">
        <v>299</v>
      </c>
      <c r="B18" s="33" t="s">
        <v>263</v>
      </c>
      <c r="C18" s="98" t="s">
        <v>267</v>
      </c>
      <c r="D18" s="98" t="s">
        <v>268</v>
      </c>
      <c r="E18" s="95" t="s">
        <v>241</v>
      </c>
      <c r="F18" s="15">
        <v>2299</v>
      </c>
      <c r="G18" s="15">
        <v>800</v>
      </c>
      <c r="H18" s="15">
        <v>7</v>
      </c>
      <c r="I18" s="15">
        <v>2012</v>
      </c>
      <c r="J18" s="20" t="s">
        <v>256</v>
      </c>
      <c r="K18" s="226" t="s">
        <v>405</v>
      </c>
      <c r="L18" s="223" t="s">
        <v>403</v>
      </c>
    </row>
    <row r="19" spans="1:12" ht="25.5">
      <c r="A19" s="33" t="s">
        <v>300</v>
      </c>
      <c r="B19" s="33" t="s">
        <v>210</v>
      </c>
      <c r="C19" s="94" t="s">
        <v>222</v>
      </c>
      <c r="D19" s="94" t="s">
        <v>234</v>
      </c>
      <c r="E19" s="95" t="s">
        <v>245</v>
      </c>
      <c r="F19" s="15">
        <v>2476</v>
      </c>
      <c r="G19" s="15">
        <v>970</v>
      </c>
      <c r="H19" s="15">
        <v>3</v>
      </c>
      <c r="I19" s="15">
        <v>2003</v>
      </c>
      <c r="J19" s="20" t="s">
        <v>257</v>
      </c>
      <c r="K19" s="233">
        <v>0</v>
      </c>
      <c r="L19" s="223" t="s">
        <v>401</v>
      </c>
    </row>
    <row r="20" spans="1:12" ht="25.5">
      <c r="A20" s="33" t="s">
        <v>44</v>
      </c>
      <c r="B20" s="15" t="s">
        <v>211</v>
      </c>
      <c r="C20" s="94" t="s">
        <v>223</v>
      </c>
      <c r="D20" s="94" t="s">
        <v>235</v>
      </c>
      <c r="E20" s="95" t="s">
        <v>246</v>
      </c>
      <c r="F20" s="33" t="s">
        <v>79</v>
      </c>
      <c r="G20" s="15">
        <v>595</v>
      </c>
      <c r="H20" s="33" t="s">
        <v>79</v>
      </c>
      <c r="I20" s="15">
        <v>2005</v>
      </c>
      <c r="J20" s="20" t="s">
        <v>258</v>
      </c>
      <c r="K20" s="233">
        <v>0</v>
      </c>
      <c r="L20" s="223" t="s">
        <v>406</v>
      </c>
    </row>
    <row r="21" spans="1:13" ht="25.5">
      <c r="A21" s="33" t="s">
        <v>45</v>
      </c>
      <c r="B21" s="15" t="s">
        <v>212</v>
      </c>
      <c r="C21" s="94" t="s">
        <v>224</v>
      </c>
      <c r="D21" s="94" t="s">
        <v>236</v>
      </c>
      <c r="E21" s="95" t="s">
        <v>241</v>
      </c>
      <c r="F21" s="15">
        <v>1956</v>
      </c>
      <c r="G21" s="15">
        <v>800</v>
      </c>
      <c r="H21" s="15">
        <v>5</v>
      </c>
      <c r="I21" s="15">
        <v>2014</v>
      </c>
      <c r="J21" s="20" t="s">
        <v>259</v>
      </c>
      <c r="K21" s="246" t="s">
        <v>455</v>
      </c>
      <c r="L21" s="247" t="s">
        <v>407</v>
      </c>
      <c r="M21" s="227"/>
    </row>
    <row r="22" spans="1:13" ht="25.5">
      <c r="A22" s="33" t="s">
        <v>46</v>
      </c>
      <c r="B22" s="15" t="s">
        <v>213</v>
      </c>
      <c r="C22" s="94" t="s">
        <v>225</v>
      </c>
      <c r="D22" s="94" t="s">
        <v>237</v>
      </c>
      <c r="E22" s="95" t="s">
        <v>247</v>
      </c>
      <c r="F22" s="33" t="s">
        <v>79</v>
      </c>
      <c r="G22" s="15">
        <v>6000</v>
      </c>
      <c r="H22" s="33" t="s">
        <v>79</v>
      </c>
      <c r="I22" s="15">
        <v>1990</v>
      </c>
      <c r="J22" s="20" t="s">
        <v>260</v>
      </c>
      <c r="K22" s="233">
        <v>0</v>
      </c>
      <c r="L22" s="223" t="s">
        <v>406</v>
      </c>
      <c r="M22" s="227"/>
    </row>
    <row r="23" spans="1:12" ht="25.5">
      <c r="A23" s="33" t="s">
        <v>47</v>
      </c>
      <c r="B23" s="15" t="s">
        <v>214</v>
      </c>
      <c r="C23" s="94" t="s">
        <v>226</v>
      </c>
      <c r="D23" s="94" t="s">
        <v>238</v>
      </c>
      <c r="E23" s="95" t="s">
        <v>240</v>
      </c>
      <c r="F23" s="15">
        <v>3120</v>
      </c>
      <c r="G23" s="33" t="s">
        <v>79</v>
      </c>
      <c r="H23" s="15">
        <v>1</v>
      </c>
      <c r="I23" s="15">
        <v>1978</v>
      </c>
      <c r="J23" s="20" t="s">
        <v>261</v>
      </c>
      <c r="K23" s="234">
        <v>0</v>
      </c>
      <c r="L23" s="223" t="s">
        <v>401</v>
      </c>
    </row>
    <row r="24" spans="1:11" ht="15">
      <c r="A24" s="18"/>
      <c r="B24" s="16"/>
      <c r="C24" s="21"/>
      <c r="D24" s="21"/>
      <c r="E24" s="22"/>
      <c r="F24" s="22"/>
      <c r="G24" s="22"/>
      <c r="H24" s="22"/>
      <c r="I24" s="22"/>
      <c r="J24" s="23"/>
      <c r="K24" s="17"/>
    </row>
    <row r="25" spans="1:11" ht="15">
      <c r="A25" s="18"/>
      <c r="B25" s="16"/>
      <c r="C25" s="21"/>
      <c r="D25" s="21"/>
      <c r="E25" s="22"/>
      <c r="F25" s="22"/>
      <c r="G25" s="22"/>
      <c r="H25" s="22"/>
      <c r="I25" s="22"/>
      <c r="J25" s="23"/>
      <c r="K25" s="47"/>
    </row>
    <row r="26" spans="1:9" ht="38.25">
      <c r="A26" s="19" t="s">
        <v>0</v>
      </c>
      <c r="B26" s="53" t="s">
        <v>41</v>
      </c>
      <c r="C26" s="19" t="s">
        <v>42</v>
      </c>
      <c r="D26" s="53" t="s">
        <v>43</v>
      </c>
      <c r="E26" s="180" t="s">
        <v>321</v>
      </c>
      <c r="F26" s="46"/>
      <c r="G26" s="43"/>
      <c r="H26" s="43"/>
      <c r="I26" s="43"/>
    </row>
    <row r="27" spans="1:9" ht="15">
      <c r="A27" s="74" t="s">
        <v>150</v>
      </c>
      <c r="B27" s="28"/>
      <c r="C27" s="28"/>
      <c r="D27" s="28"/>
      <c r="E27" s="29"/>
      <c r="F27" s="44"/>
      <c r="G27" s="44"/>
      <c r="H27" s="44"/>
      <c r="I27" s="44"/>
    </row>
    <row r="28" spans="1:9" ht="15">
      <c r="A28" s="33" t="s">
        <v>1</v>
      </c>
      <c r="B28" s="110" t="s">
        <v>292</v>
      </c>
      <c r="C28" s="110" t="s">
        <v>293</v>
      </c>
      <c r="D28" s="129" t="s">
        <v>294</v>
      </c>
      <c r="E28" s="111">
        <v>9600</v>
      </c>
      <c r="F28" s="44"/>
      <c r="G28" s="44"/>
      <c r="H28" s="44"/>
      <c r="I28" s="44"/>
    </row>
    <row r="29" spans="1:9" ht="15">
      <c r="A29" s="33" t="s">
        <v>2</v>
      </c>
      <c r="B29" s="110" t="s">
        <v>292</v>
      </c>
      <c r="C29" s="110" t="s">
        <v>293</v>
      </c>
      <c r="D29" s="129" t="s">
        <v>295</v>
      </c>
      <c r="E29" s="111">
        <v>9600</v>
      </c>
      <c r="F29" s="44"/>
      <c r="G29" s="44"/>
      <c r="H29" s="44"/>
      <c r="I29" s="44"/>
    </row>
    <row r="30" spans="1:9" ht="15">
      <c r="A30" s="33" t="s">
        <v>3</v>
      </c>
      <c r="B30" s="110" t="s">
        <v>292</v>
      </c>
      <c r="C30" s="110" t="s">
        <v>296</v>
      </c>
      <c r="D30" s="129" t="s">
        <v>297</v>
      </c>
      <c r="E30" s="111">
        <v>6000</v>
      </c>
      <c r="F30" s="44"/>
      <c r="G30" s="44"/>
      <c r="H30" s="44"/>
      <c r="I30" s="44"/>
    </row>
  </sheetData>
  <sheetProtection/>
  <mergeCells count="2">
    <mergeCell ref="A2:L2"/>
    <mergeCell ref="A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140625" style="58" customWidth="1"/>
    <col min="2" max="2" width="20.140625" style="187" customWidth="1"/>
    <col min="3" max="4" width="32.8515625" style="54" customWidth="1"/>
    <col min="5" max="16384" width="9.140625" style="54" customWidth="1"/>
  </cols>
  <sheetData>
    <row r="1" spans="1:4" ht="24" customHeight="1">
      <c r="A1" s="198" t="s">
        <v>74</v>
      </c>
      <c r="B1" s="199"/>
      <c r="C1" s="199"/>
      <c r="D1" s="199"/>
    </row>
    <row r="2" ht="18.75" customHeight="1" thickBot="1">
      <c r="A2" s="55" t="s">
        <v>75</v>
      </c>
    </row>
    <row r="3" spans="1:4" ht="21.75" customHeight="1" thickBot="1" thickTop="1">
      <c r="A3" s="56" t="s">
        <v>0</v>
      </c>
      <c r="B3" s="188" t="s">
        <v>14</v>
      </c>
      <c r="C3" s="57" t="s">
        <v>76</v>
      </c>
      <c r="D3" s="57" t="s">
        <v>77</v>
      </c>
    </row>
    <row r="4" spans="1:4" ht="21.75" customHeight="1" thickBot="1" thickTop="1">
      <c r="A4" s="254">
        <v>1</v>
      </c>
      <c r="B4" s="230" t="str">
        <f>Mapka!B3</f>
        <v>Urząd Gminy Czernica</v>
      </c>
      <c r="C4" s="230"/>
      <c r="D4" s="230"/>
    </row>
    <row r="5" spans="1:4" ht="103.5" thickBot="1" thickTop="1">
      <c r="A5" s="254"/>
      <c r="B5" s="192" t="str">
        <f>Ogień!B3</f>
        <v>Urząd Gminy, ul.Kolejowa 3 - budynek</v>
      </c>
      <c r="C5" s="193" t="s">
        <v>450</v>
      </c>
      <c r="D5" s="193" t="s">
        <v>416</v>
      </c>
    </row>
    <row r="6" spans="1:4" s="58" customFormat="1" ht="78" thickBot="1" thickTop="1">
      <c r="A6" s="254"/>
      <c r="B6" s="192" t="str">
        <f>Ogień!B5</f>
        <v>Budynek administracyjny  Ratowice - (ZGK)</v>
      </c>
      <c r="C6" s="193" t="s">
        <v>408</v>
      </c>
      <c r="D6" s="193" t="s">
        <v>409</v>
      </c>
    </row>
    <row r="7" spans="1:4" ht="65.25" thickBot="1" thickTop="1">
      <c r="A7" s="254"/>
      <c r="B7" s="192" t="s">
        <v>304</v>
      </c>
      <c r="C7" s="193" t="s">
        <v>356</v>
      </c>
      <c r="D7" s="193" t="s">
        <v>357</v>
      </c>
    </row>
    <row r="8" spans="1:4" ht="52.5" thickBot="1" thickTop="1">
      <c r="A8" s="254"/>
      <c r="B8" s="192" t="str">
        <f>Ogień!B8</f>
        <v>Komisariat po ZOZ - budynek</v>
      </c>
      <c r="C8" s="193" t="s">
        <v>449</v>
      </c>
      <c r="D8" s="193" t="s">
        <v>451</v>
      </c>
    </row>
    <row r="9" spans="1:4" ht="21.75" customHeight="1" thickBot="1" thickTop="1">
      <c r="A9" s="254">
        <v>2</v>
      </c>
      <c r="B9" s="230" t="str">
        <f>Mapka!B4</f>
        <v>Gminna Biblioteka Publiczna w Czernicy</v>
      </c>
      <c r="C9" s="230"/>
      <c r="D9" s="230"/>
    </row>
    <row r="10" spans="1:4" ht="65.25" thickBot="1" thickTop="1">
      <c r="A10" s="254"/>
      <c r="B10" s="192" t="str">
        <f>Ogień!B66</f>
        <v>budynek biblioteki, Ratowice ul. Wrocławska*</v>
      </c>
      <c r="C10" s="193" t="s">
        <v>423</v>
      </c>
      <c r="D10" s="193" t="s">
        <v>421</v>
      </c>
    </row>
    <row r="11" spans="1:4" ht="78" thickBot="1" thickTop="1">
      <c r="A11" s="254"/>
      <c r="B11" s="192" t="str">
        <f>Ogień!B68</f>
        <v>budynek biblioteki, Nadolice Wielkie 56A</v>
      </c>
      <c r="C11" s="193" t="s">
        <v>422</v>
      </c>
      <c r="D11" s="193" t="s">
        <v>424</v>
      </c>
    </row>
    <row r="12" spans="1:4" ht="52.5" thickBot="1" thickTop="1">
      <c r="A12" s="254"/>
      <c r="B12" s="192" t="str">
        <f>Ogień!B70</f>
        <v>budynek biblioteki, Jeszkowice ul. Jelczańska 5</v>
      </c>
      <c r="C12" s="193" t="s">
        <v>425</v>
      </c>
      <c r="D12" s="193" t="s">
        <v>426</v>
      </c>
    </row>
    <row r="13" spans="1:4" s="58" customFormat="1" ht="21.75" customHeight="1" thickBot="1" thickTop="1">
      <c r="A13" s="254">
        <v>3</v>
      </c>
      <c r="B13" s="230" t="str">
        <f>Mapka!B5</f>
        <v>Gminny Ośrodek Pomocy Społecznej w Czernicy</v>
      </c>
      <c r="C13" s="230"/>
      <c r="D13" s="230"/>
    </row>
    <row r="14" spans="1:4" s="58" customFormat="1" ht="65.25" thickBot="1" thickTop="1">
      <c r="A14" s="254"/>
      <c r="B14" s="192" t="str">
        <f>Ogień!B6</f>
        <v>Budynek komunalny  Czernica  ul. Wrocławska 78 (GOPS)</v>
      </c>
      <c r="C14" s="193" t="s">
        <v>452</v>
      </c>
      <c r="D14" s="193" t="s">
        <v>357</v>
      </c>
    </row>
    <row r="15" spans="1:4" s="58" customFormat="1" ht="21.75" customHeight="1" thickBot="1" thickTop="1">
      <c r="A15" s="254">
        <v>4</v>
      </c>
      <c r="B15" s="230" t="str">
        <f>Mapka!B6</f>
        <v>Zespół Szkół  w Chrząstawie Wielkiej</v>
      </c>
      <c r="C15" s="230"/>
      <c r="D15" s="230"/>
    </row>
    <row r="16" spans="1:4" s="58" customFormat="1" ht="78" thickBot="1" thickTop="1">
      <c r="A16" s="254"/>
      <c r="B16" s="192" t="str">
        <f>Ogień!B84</f>
        <v>budynek szkoły, Chrząstawa Wielka ul. Wrocławska 19</v>
      </c>
      <c r="C16" s="193" t="s">
        <v>440</v>
      </c>
      <c r="D16" s="193" t="s">
        <v>352</v>
      </c>
    </row>
    <row r="17" spans="1:4" s="58" customFormat="1" ht="21.75" customHeight="1" thickBot="1" thickTop="1">
      <c r="A17" s="254">
        <v>5</v>
      </c>
      <c r="B17" s="230" t="str">
        <f>Mapka!B7</f>
        <v>Zespół Szkolno-Przedszkolny w Czernicy</v>
      </c>
      <c r="C17" s="230"/>
      <c r="D17" s="230"/>
    </row>
    <row r="18" spans="1:4" s="58" customFormat="1" ht="65.25" thickBot="1" thickTop="1">
      <c r="A18" s="254"/>
      <c r="B18" s="192" t="str">
        <f>Ogień!B91</f>
        <v>budynek kuźni Czernica (świetlicy-klubokawiarnia), ul. Św. Brata Alberta A. Chmielowskiego 5</v>
      </c>
      <c r="C18" s="193" t="s">
        <v>361</v>
      </c>
      <c r="D18" s="193" t="s">
        <v>362</v>
      </c>
    </row>
    <row r="19" spans="1:4" s="58" customFormat="1" ht="52.5" thickBot="1" thickTop="1">
      <c r="A19" s="254"/>
      <c r="B19" s="192" t="str">
        <f>Ogień!B92</f>
        <v>budynek przedszkola, Czernica ul. Wrocławska 52</v>
      </c>
      <c r="C19" s="193" t="s">
        <v>363</v>
      </c>
      <c r="D19" s="193" t="s">
        <v>364</v>
      </c>
    </row>
    <row r="20" spans="1:4" s="58" customFormat="1" ht="21.75" customHeight="1" thickBot="1" thickTop="1">
      <c r="A20" s="254">
        <v>6</v>
      </c>
      <c r="B20" s="230" t="str">
        <f>Mapka!B8</f>
        <v>Publiczne Gimnazjum Nr 1 w Czernicy</v>
      </c>
      <c r="C20" s="230"/>
      <c r="D20" s="230"/>
    </row>
    <row r="21" spans="1:4" s="58" customFormat="1" ht="116.25" thickBot="1" thickTop="1">
      <c r="A21" s="254"/>
      <c r="B21" s="192" t="str">
        <f>Ogień!B103</f>
        <v>budynek szkoły, ul. św. Brata Alberta Chmielowskiego 9</v>
      </c>
      <c r="C21" s="193" t="s">
        <v>418</v>
      </c>
      <c r="D21" s="193" t="s">
        <v>78</v>
      </c>
    </row>
    <row r="22" spans="1:4" s="58" customFormat="1" ht="21.75" customHeight="1" thickBot="1" thickTop="1">
      <c r="A22" s="254">
        <v>7</v>
      </c>
      <c r="B22" s="230" t="str">
        <f>Mapka!B9</f>
        <v>Publiczne Gimnazjum Nr 2 w Kamieńcu Wrocławskim</v>
      </c>
      <c r="C22" s="230"/>
      <c r="D22" s="230"/>
    </row>
    <row r="23" spans="1:4" s="58" customFormat="1" ht="87" customHeight="1" thickBot="1" thickTop="1">
      <c r="A23" s="254"/>
      <c r="B23" s="192" t="str">
        <f>Ogień!B115</f>
        <v>lokal w budynku szkoły podstawowej w Kamieńcu Wrocławskim ul. Kolejowa 8</v>
      </c>
      <c r="C23" s="231" t="s">
        <v>350</v>
      </c>
      <c r="D23" s="195"/>
    </row>
    <row r="24" spans="1:4" s="58" customFormat="1" ht="21.75" customHeight="1" thickBot="1" thickTop="1">
      <c r="A24" s="254">
        <v>8</v>
      </c>
      <c r="B24" s="230" t="str">
        <f>Mapka!B10</f>
        <v>Szkoła Podstawowa w Dobrzykowicach</v>
      </c>
      <c r="C24" s="230"/>
      <c r="D24" s="230"/>
    </row>
    <row r="25" spans="1:4" s="58" customFormat="1" ht="78" thickBot="1" thickTop="1">
      <c r="A25" s="254"/>
      <c r="B25" s="192" t="str">
        <f>Ogień!B123</f>
        <v>budynek szkoły, Dobrzykowice ul. Szkolna 1</v>
      </c>
      <c r="C25" s="193" t="s">
        <v>399</v>
      </c>
      <c r="D25" s="193" t="s">
        <v>400</v>
      </c>
    </row>
    <row r="26" spans="1:4" ht="21.75" customHeight="1" thickBot="1" thickTop="1">
      <c r="A26" s="254">
        <v>9</v>
      </c>
      <c r="B26" s="230" t="str">
        <f>Mapka!B11</f>
        <v>Szkoła Podstawowa im. B. Krzywoustego w Kamieńcu Wrocławskim</v>
      </c>
      <c r="C26" s="230"/>
      <c r="D26" s="230"/>
    </row>
    <row r="27" spans="1:5" ht="116.25" thickBot="1" thickTop="1">
      <c r="A27" s="254"/>
      <c r="B27" s="192" t="str">
        <f>Ogień!B133</f>
        <v>budynek szkoły, Kamieniec Wrocławski ul. Kolejowa 8</v>
      </c>
      <c r="C27" s="193" t="s">
        <v>438</v>
      </c>
      <c r="D27" s="193" t="s">
        <v>439</v>
      </c>
      <c r="E27" s="232"/>
    </row>
    <row r="28" spans="1:4" s="58" customFormat="1" ht="21.75" customHeight="1" thickBot="1" thickTop="1">
      <c r="A28" s="254">
        <v>10</v>
      </c>
      <c r="B28" s="230" t="str">
        <f>Mapka!B12</f>
        <v>Szkoła Podstawowa w Ratowicach</v>
      </c>
      <c r="C28" s="230"/>
      <c r="D28" s="230"/>
    </row>
    <row r="29" spans="1:4" s="58" customFormat="1" ht="90.75" thickBot="1" thickTop="1">
      <c r="A29" s="254"/>
      <c r="B29" s="192" t="str">
        <f>Ogień!B141</f>
        <v>budynek szkoły, Ratowice ul Wrocławska 36</v>
      </c>
      <c r="C29" s="193" t="s">
        <v>355</v>
      </c>
      <c r="D29" s="193" t="s">
        <v>354</v>
      </c>
    </row>
    <row r="30" spans="1:4" s="58" customFormat="1" ht="14.25" thickBot="1" thickTop="1">
      <c r="A30" s="254">
        <v>11</v>
      </c>
      <c r="B30" s="230" t="str">
        <f>Mapka!B13</f>
        <v>Zakład Gospodarki Komunalnej Czernica</v>
      </c>
      <c r="C30" s="230"/>
      <c r="D30" s="230"/>
    </row>
    <row r="31" spans="1:4" s="58" customFormat="1" ht="39.75" thickBot="1" thickTop="1">
      <c r="A31" s="254"/>
      <c r="B31" s="192" t="str">
        <f>B6</f>
        <v>Budynek administracyjny  Ratowice - (ZGK)</v>
      </c>
      <c r="C31" s="196" t="s">
        <v>419</v>
      </c>
      <c r="D31" s="197"/>
    </row>
    <row r="32" ht="13.5" thickTop="1"/>
  </sheetData>
  <sheetProtection/>
  <mergeCells count="25">
    <mergeCell ref="B15:D15"/>
    <mergeCell ref="B13:D13"/>
    <mergeCell ref="A13:A14"/>
    <mergeCell ref="A15:A16"/>
    <mergeCell ref="A17:A19"/>
    <mergeCell ref="A20:A21"/>
    <mergeCell ref="A1:D1"/>
    <mergeCell ref="B4:D4"/>
    <mergeCell ref="B9:D9"/>
    <mergeCell ref="A4:A8"/>
    <mergeCell ref="A9:A12"/>
    <mergeCell ref="B28:D28"/>
    <mergeCell ref="B30:D30"/>
    <mergeCell ref="C23:D23"/>
    <mergeCell ref="C31:D31"/>
    <mergeCell ref="A28:A29"/>
    <mergeCell ref="A30:A31"/>
    <mergeCell ref="B17:D17"/>
    <mergeCell ref="A22:A23"/>
    <mergeCell ref="A24:A25"/>
    <mergeCell ref="A26:A27"/>
    <mergeCell ref="B26:D26"/>
    <mergeCell ref="B24:D24"/>
    <mergeCell ref="B22:D22"/>
    <mergeCell ref="B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elzbieta.zembska</cp:lastModifiedBy>
  <dcterms:created xsi:type="dcterms:W3CDTF">2012-01-13T14:07:06Z</dcterms:created>
  <dcterms:modified xsi:type="dcterms:W3CDTF">2016-11-30T18:11:31Z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